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2AEFC333-A376-4A10-B80A-8F7F9F44D7AD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2019" sheetId="3" r:id="rId1"/>
    <sheet name="CREDIT AGRICOLE" sheetId="6" r:id="rId2"/>
    <sheet name="CREDEM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6" i="5" l="1"/>
  <c r="B98" i="5"/>
  <c r="B106" i="5"/>
  <c r="B80" i="5"/>
  <c r="B89" i="5"/>
  <c r="B70" i="5"/>
  <c r="B42" i="5"/>
  <c r="B60" i="5" l="1"/>
  <c r="B50" i="5"/>
  <c r="B7" i="6"/>
  <c r="B10" i="5" l="1"/>
  <c r="B28" i="5"/>
  <c r="B24" i="5"/>
  <c r="B15" i="5"/>
  <c r="B19" i="5"/>
  <c r="B32" i="5" l="1"/>
  <c r="B21" i="5"/>
  <c r="B116" i="3" l="1"/>
  <c r="B115" i="3"/>
  <c r="B114" i="3"/>
  <c r="B112" i="3"/>
  <c r="B106" i="3"/>
  <c r="B105" i="3"/>
  <c r="B104" i="3"/>
  <c r="B108" i="3" s="1"/>
  <c r="B97" i="3"/>
  <c r="B96" i="3"/>
  <c r="B95" i="3"/>
  <c r="B94" i="3"/>
  <c r="B98" i="3" s="1"/>
  <c r="B86" i="3"/>
  <c r="B85" i="3"/>
  <c r="B84" i="3"/>
  <c r="B88" i="3" s="1"/>
  <c r="B77" i="3"/>
  <c r="B76" i="3"/>
  <c r="B75" i="3"/>
  <c r="B74" i="3"/>
  <c r="B78" i="3" s="1"/>
  <c r="B66" i="3"/>
  <c r="B65" i="3"/>
  <c r="B64" i="3"/>
  <c r="B57" i="3"/>
  <c r="B56" i="3"/>
  <c r="B55" i="3"/>
  <c r="B54" i="3"/>
  <c r="B58" i="3" s="1"/>
  <c r="B47" i="3"/>
  <c r="B46" i="3"/>
  <c r="B45" i="3"/>
  <c r="B44" i="3"/>
  <c r="B48" i="3" s="1"/>
  <c r="B38" i="3"/>
  <c r="B36" i="3"/>
  <c r="B35" i="3"/>
  <c r="B34" i="3"/>
  <c r="B27" i="3"/>
  <c r="B26" i="3"/>
  <c r="B25" i="3"/>
  <c r="B24" i="3"/>
  <c r="B28" i="3" s="1"/>
  <c r="B17" i="3"/>
  <c r="B16" i="3"/>
  <c r="B15" i="3"/>
  <c r="B14" i="3"/>
  <c r="B8" i="3"/>
  <c r="B7" i="3"/>
  <c r="B6" i="3"/>
  <c r="B5" i="3"/>
  <c r="B9" i="3" s="1"/>
  <c r="B18" i="3" l="1"/>
  <c r="B68" i="3"/>
  <c r="B118" i="3"/>
</calcChain>
</file>

<file path=xl/sharedStrings.xml><?xml version="1.0" encoding="utf-8"?>
<sst xmlns="http://schemas.openxmlformats.org/spreadsheetml/2006/main" count="245" uniqueCount="45">
  <si>
    <t xml:space="preserve"> € </t>
  </si>
  <si>
    <t>INTERESSI E SPESE BANCARIE</t>
  </si>
  <si>
    <t>PAGAMENTO FATTURE FORNITORI ACQUISTO BENI/SERVIZI</t>
  </si>
  <si>
    <t>TOTALE MENSILE</t>
  </si>
  <si>
    <t>ASSICURAZIONI/POLIZZE/FRANCHIGIE</t>
  </si>
  <si>
    <t>RATA FINANZIAMENTO</t>
  </si>
  <si>
    <t>SPESE ECONOMALI / MAV / BOLLETTINI</t>
  </si>
  <si>
    <t>IMPOSTE E TASSE / F24 / SISTRI / BOLLI AUTOMEZZI / CCIAA / BOLLI AUTOMEZZI</t>
  </si>
  <si>
    <t>RIMBORSI VARI</t>
  </si>
  <si>
    <t>ASM ISA SPA - DATI SUI PAGAMENTI
ANNO 2019</t>
  </si>
  <si>
    <t>MESE DI GENNAIO 2019</t>
  </si>
  <si>
    <t>MESE DI FEBBRAIO 2019</t>
  </si>
  <si>
    <t>MESE DI MARZO 2019</t>
  </si>
  <si>
    <t>MESE DI APRILE 2019</t>
  </si>
  <si>
    <t>MESE DI MAGGIO 2019</t>
  </si>
  <si>
    <t>MESE DI GIUGNO 2019</t>
  </si>
  <si>
    <t>MESE DI LUGLIO 2019</t>
  </si>
  <si>
    <t>MESE DI AGOSTO 2019</t>
  </si>
  <si>
    <t>MESE DI SETTEMBRE 2019</t>
  </si>
  <si>
    <t>MESE DI OTTOBRE 2019</t>
  </si>
  <si>
    <t>MESE DI NOVEMBRE 2019</t>
  </si>
  <si>
    <t>MESE DI DICEMBRE 2019</t>
  </si>
  <si>
    <t xml:space="preserve">INCASSI DA CLIENTI </t>
  </si>
  <si>
    <t>SPESE ECONOMALI / MAV / BOLLETTINI / LETTERE PAGAMENTO</t>
  </si>
  <si>
    <t>IMPOSTE E TASSE / F24 / CCIAA / BOLLI AUTOMEZZI</t>
  </si>
  <si>
    <t>ASM ISA SPA 
INCASSI / PAGAMENTI CREDEM
ANNO 2025</t>
  </si>
  <si>
    <t>MESE DI GENNAIO 2025</t>
  </si>
  <si>
    <t>MESE DI FEBBRAIO 2025</t>
  </si>
  <si>
    <t>INCASSI VARI</t>
  </si>
  <si>
    <t>GIRO SALDO CONTO CORRENTE CREDIT AGRICOLE A SEGUITO CHIUSURA</t>
  </si>
  <si>
    <t>RIMBORSI DIVERSI</t>
  </si>
  <si>
    <t>ASM ISA SPA 
INCASSI / PAGAMENTI CREDIT AGRICOLE
ANNO 2025</t>
  </si>
  <si>
    <t>GIRO SALDO SU CONTO CORRENTE CREDEM</t>
  </si>
  <si>
    <t>CHIUSURA CONTO CORRENTE CREDIT AGRICOLE</t>
  </si>
  <si>
    <t>MESE DI MARZO 2025</t>
  </si>
  <si>
    <t>MESE DI APRILE 2025</t>
  </si>
  <si>
    <t>MESE DI MAGGIO 2025</t>
  </si>
  <si>
    <t>MESE DI GIUGNO 2025</t>
  </si>
  <si>
    <t>MESE DI LUGLIO 2025</t>
  </si>
  <si>
    <t>DISTRIBUZIONE UTILI</t>
  </si>
  <si>
    <t>MESE DI AGOSTO 2025</t>
  </si>
  <si>
    <t>MESE DI SETTEMBRE 2025</t>
  </si>
  <si>
    <t>MESE DI OTTOBRE 2025</t>
  </si>
  <si>
    <t>MESE DI NOVEMBRE 2025</t>
  </si>
  <si>
    <t>MESE DI DICEMBRE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</si>
</sst>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3" fontId="0" fillId="0" borderId="0" xfId="1" applyFont="1"/>
    <xf numFmtId="0" fontId="2" fillId="2" borderId="0" xfId="0" applyFont="1" applyFill="1"/>
    <xf numFmtId="43" fontId="2" fillId="2" borderId="0" xfId="1" applyFont="1" applyFill="1"/>
    <xf numFmtId="0" fontId="4" fillId="0" borderId="0" xfId="0" applyFont="1"/>
    <xf numFmtId="43" fontId="4" fillId="0" borderId="0" xfId="1" applyFont="1"/>
    <xf numFmtId="0" fontId="5" fillId="3" borderId="1" xfId="0" applyFont="1" applyFill="1" applyBorder="1"/>
    <xf numFmtId="43" fontId="5" fillId="3" borderId="1" xfId="1" applyFont="1" applyFill="1" applyBorder="1"/>
    <xf numFmtId="0" fontId="6" fillId="5" borderId="1" xfId="0" applyFont="1" applyFill="1" applyBorder="1"/>
    <xf numFmtId="43" fontId="6" fillId="5" borderId="1" xfId="1" applyFont="1" applyFill="1" applyBorder="1"/>
    <xf numFmtId="0" fontId="7" fillId="4" borderId="1" xfId="0" applyFont="1" applyFill="1" applyBorder="1"/>
    <xf numFmtId="43" fontId="7" fillId="4" borderId="1" xfId="1" applyFont="1" applyFill="1" applyBorder="1"/>
    <xf numFmtId="0" fontId="8" fillId="4" borderId="1" xfId="0" applyFont="1" applyFill="1" applyBorder="1"/>
    <xf numFmtId="43" fontId="8" fillId="4" borderId="1" xfId="1" applyFont="1" applyFill="1" applyBorder="1"/>
    <xf numFmtId="0" fontId="5" fillId="3" borderId="2" xfId="0" applyFont="1" applyFill="1" applyBorder="1"/>
    <xf numFmtId="43" fontId="5" fillId="3" borderId="2" xfId="1" applyFont="1" applyFill="1" applyBorder="1"/>
    <xf numFmtId="0" fontId="5" fillId="3" borderId="3" xfId="0" applyFont="1" applyFill="1" applyBorder="1"/>
    <xf numFmtId="43" fontId="5" fillId="3" borderId="3" xfId="1" applyFont="1" applyFill="1" applyBorder="1"/>
    <xf numFmtId="0" fontId="0" fillId="0" borderId="1" xfId="0" applyBorder="1"/>
    <xf numFmtId="43" fontId="0" fillId="0" borderId="1" xfId="1" applyFont="1" applyBorder="1"/>
    <xf numFmtId="0" fontId="3" fillId="6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0" xfId="0" applyFont="1" applyFill="1"/>
    <xf numFmtId="43" fontId="5" fillId="3" borderId="0" xfId="1" applyFont="1" applyFill="1"/>
    <xf numFmtId="0" fontId="6" fillId="5" borderId="0" xfId="0" applyFont="1" applyFill="1"/>
    <xf numFmtId="43" fontId="6" fillId="5" borderId="0" xfId="1" applyFont="1" applyFill="1"/>
    <xf numFmtId="0" fontId="7" fillId="4" borderId="0" xfId="0" applyFont="1" applyFill="1"/>
    <xf numFmtId="43" fontId="7" fillId="4" borderId="0" xfId="1" applyFont="1" applyFill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2"/>
  <sheetViews>
    <sheetView workbookViewId="0">
      <selection activeCell="D7" sqref="D7"/>
    </sheetView>
  </sheetViews>
  <sheetFormatPr defaultRowHeight="15" x14ac:dyDescent="0.25"/>
  <cols>
    <col min="1" max="1" width="72" customWidth="1"/>
    <col min="2" max="2" width="13.28515625" style="1" bestFit="1" customWidth="1"/>
  </cols>
  <sheetData>
    <row r="1" spans="1:2" ht="50.25" customHeight="1" x14ac:dyDescent="0.4">
      <c r="A1" s="21" t="s">
        <v>9</v>
      </c>
      <c r="B1" s="21"/>
    </row>
    <row r="2" spans="1:2" x14ac:dyDescent="0.25">
      <c r="A2" s="2" t="s">
        <v>10</v>
      </c>
      <c r="B2" s="3" t="s">
        <v>0</v>
      </c>
    </row>
    <row r="3" spans="1:2" x14ac:dyDescent="0.25">
      <c r="A3" t="s">
        <v>8</v>
      </c>
    </row>
    <row r="4" spans="1:2" x14ac:dyDescent="0.25">
      <c r="A4" t="s">
        <v>4</v>
      </c>
    </row>
    <row r="5" spans="1:2" x14ac:dyDescent="0.25">
      <c r="A5" t="s">
        <v>7</v>
      </c>
      <c r="B5" s="1">
        <f>-3991.67-964.09-452.82</f>
        <v>-5408.58</v>
      </c>
    </row>
    <row r="6" spans="1:2" x14ac:dyDescent="0.25">
      <c r="A6" t="s">
        <v>1</v>
      </c>
      <c r="B6" s="1">
        <f>-13.51-13.51-217.95</f>
        <v>-244.97</v>
      </c>
    </row>
    <row r="7" spans="1:2" x14ac:dyDescent="0.25">
      <c r="A7" t="s">
        <v>2</v>
      </c>
      <c r="B7" s="1">
        <f>-(25948.69+50001.24+40493.41+112651.96+18088.04+11304.96+309.72+24.33+1.78+2040.79+409957.46+105321.98+53548.09+17654+73486.12+52235.17+304.72)</f>
        <v>-973372.46</v>
      </c>
    </row>
    <row r="8" spans="1:2" x14ac:dyDescent="0.25">
      <c r="A8" t="s">
        <v>6</v>
      </c>
      <c r="B8" s="1">
        <f>-3552.71-34.4</f>
        <v>-3587.11</v>
      </c>
    </row>
    <row r="9" spans="1:2" x14ac:dyDescent="0.25">
      <c r="A9" s="2" t="s">
        <v>3</v>
      </c>
      <c r="B9" s="3">
        <f>SUM(B3:B8)</f>
        <v>-982613.12</v>
      </c>
    </row>
    <row r="11" spans="1:2" x14ac:dyDescent="0.25">
      <c r="A11" s="2" t="s">
        <v>11</v>
      </c>
      <c r="B11" s="3" t="s">
        <v>0</v>
      </c>
    </row>
    <row r="12" spans="1:2" x14ac:dyDescent="0.25">
      <c r="A12" t="s">
        <v>8</v>
      </c>
    </row>
    <row r="13" spans="1:2" x14ac:dyDescent="0.25">
      <c r="A13" t="s">
        <v>4</v>
      </c>
    </row>
    <row r="14" spans="1:2" x14ac:dyDescent="0.25">
      <c r="A14" t="s">
        <v>7</v>
      </c>
      <c r="B14" s="1">
        <f>-4495-274.87</f>
        <v>-4769.87</v>
      </c>
    </row>
    <row r="15" spans="1:2" x14ac:dyDescent="0.25">
      <c r="A15" t="s">
        <v>1</v>
      </c>
      <c r="B15" s="1">
        <f>-187.65-13.49-13.49</f>
        <v>-214.63000000000002</v>
      </c>
    </row>
    <row r="16" spans="1:2" x14ac:dyDescent="0.25">
      <c r="A16" t="s">
        <v>2</v>
      </c>
      <c r="B16" s="1">
        <f>-17674.93-74836.99-34246.42-3847.68-2824.39-348964.9-17.84-524.43-41300.68-28853.83-28178.73-27908-81446.08-85280.49</f>
        <v>-775905.39</v>
      </c>
    </row>
    <row r="17" spans="1:2" x14ac:dyDescent="0.25">
      <c r="A17" t="s">
        <v>6</v>
      </c>
      <c r="B17" s="1">
        <f>-300-8848-29.97-41</f>
        <v>-9218.9699999999993</v>
      </c>
    </row>
    <row r="18" spans="1:2" x14ac:dyDescent="0.25">
      <c r="A18" s="2" t="s">
        <v>3</v>
      </c>
      <c r="B18" s="3">
        <f>SUM(B12:B17)</f>
        <v>-790108.86</v>
      </c>
    </row>
    <row r="20" spans="1:2" x14ac:dyDescent="0.25">
      <c r="A20" s="2" t="s">
        <v>12</v>
      </c>
      <c r="B20" s="3" t="s">
        <v>0</v>
      </c>
    </row>
    <row r="21" spans="1:2" x14ac:dyDescent="0.25">
      <c r="A21" t="s">
        <v>8</v>
      </c>
    </row>
    <row r="22" spans="1:2" x14ac:dyDescent="0.25">
      <c r="A22" t="s">
        <v>4</v>
      </c>
    </row>
    <row r="23" spans="1:2" x14ac:dyDescent="0.25">
      <c r="A23" t="s">
        <v>5</v>
      </c>
      <c r="B23" s="1">
        <v>-193073.49</v>
      </c>
    </row>
    <row r="24" spans="1:2" x14ac:dyDescent="0.25">
      <c r="A24" t="s">
        <v>7</v>
      </c>
      <c r="B24" s="1">
        <f>-516.46-67.64</f>
        <v>-584.1</v>
      </c>
    </row>
    <row r="25" spans="1:2" x14ac:dyDescent="0.25">
      <c r="A25" t="s">
        <v>1</v>
      </c>
      <c r="B25" s="1">
        <f>-28888.22-12.67-12.67-237.45-7075.31-26.31</f>
        <v>-36252.629999999997</v>
      </c>
    </row>
    <row r="26" spans="1:2" x14ac:dyDescent="0.25">
      <c r="A26" t="s">
        <v>2</v>
      </c>
      <c r="B26" s="1">
        <f>-(3712.8+30657.86+10546.8+131475.01+472.95+100+2446+44661.73+4590.33+63180.58+2672+20118.44+21216.61+103777.05+34559.59+27355.37+320667.33+20703.38+23.55+402.32+866.66)</f>
        <v>-844206.36</v>
      </c>
    </row>
    <row r="27" spans="1:2" x14ac:dyDescent="0.25">
      <c r="A27" t="s">
        <v>6</v>
      </c>
      <c r="B27" s="1">
        <f>-157.98-675-59</f>
        <v>-891.98</v>
      </c>
    </row>
    <row r="28" spans="1:2" x14ac:dyDescent="0.25">
      <c r="A28" s="2" t="s">
        <v>3</v>
      </c>
      <c r="B28" s="3">
        <f>SUM(B21:B27)</f>
        <v>-1075008.56</v>
      </c>
    </row>
    <row r="30" spans="1:2" x14ac:dyDescent="0.25">
      <c r="A30" s="2" t="s">
        <v>13</v>
      </c>
      <c r="B30" s="3" t="s">
        <v>0</v>
      </c>
    </row>
    <row r="31" spans="1:2" x14ac:dyDescent="0.25">
      <c r="A31" t="s">
        <v>8</v>
      </c>
    </row>
    <row r="32" spans="1:2" x14ac:dyDescent="0.25">
      <c r="A32" t="s">
        <v>4</v>
      </c>
      <c r="B32" s="1">
        <v>-47</v>
      </c>
    </row>
    <row r="33" spans="1:2" x14ac:dyDescent="0.25">
      <c r="A33" t="s">
        <v>5</v>
      </c>
    </row>
    <row r="34" spans="1:2" x14ac:dyDescent="0.25">
      <c r="A34" t="s">
        <v>7</v>
      </c>
      <c r="B34" s="1">
        <f>-1957.67-1926.5-100.45</f>
        <v>-3984.62</v>
      </c>
    </row>
    <row r="35" spans="1:2" x14ac:dyDescent="0.25">
      <c r="A35" t="s">
        <v>1</v>
      </c>
      <c r="B35" s="1">
        <f>-207.88-13.49-13.49</f>
        <v>-234.86</v>
      </c>
    </row>
    <row r="36" spans="1:2" x14ac:dyDescent="0.25">
      <c r="A36" t="s">
        <v>2</v>
      </c>
      <c r="B36" s="1">
        <f>(-424.01-4.1-40365.64-17100.77-114346.06-368.39-38667.08-77261.02-2487.56-1845.92-14928.5-70878.18-32050.23-57224.93-5598.09-188096.9-406.79)</f>
        <v>-662054.17000000004</v>
      </c>
    </row>
    <row r="37" spans="1:2" x14ac:dyDescent="0.25">
      <c r="A37" t="s">
        <v>6</v>
      </c>
      <c r="B37" s="1">
        <v>-68</v>
      </c>
    </row>
    <row r="38" spans="1:2" x14ac:dyDescent="0.25">
      <c r="A38" s="2" t="s">
        <v>3</v>
      </c>
      <c r="B38" s="3">
        <f>SUM(B31:B37)</f>
        <v>-666388.65</v>
      </c>
    </row>
    <row r="40" spans="1:2" x14ac:dyDescent="0.25">
      <c r="A40" s="2" t="s">
        <v>14</v>
      </c>
      <c r="B40" s="3" t="s">
        <v>0</v>
      </c>
    </row>
    <row r="41" spans="1:2" x14ac:dyDescent="0.25">
      <c r="A41" t="s">
        <v>8</v>
      </c>
    </row>
    <row r="42" spans="1:2" x14ac:dyDescent="0.25">
      <c r="A42" t="s">
        <v>4</v>
      </c>
    </row>
    <row r="43" spans="1:2" x14ac:dyDescent="0.25">
      <c r="A43" t="s">
        <v>5</v>
      </c>
    </row>
    <row r="44" spans="1:2" x14ac:dyDescent="0.25">
      <c r="A44" t="s">
        <v>7</v>
      </c>
      <c r="B44" s="1">
        <f>-450-67.63</f>
        <v>-517.63</v>
      </c>
    </row>
    <row r="45" spans="1:2" x14ac:dyDescent="0.25">
      <c r="A45" t="s">
        <v>1</v>
      </c>
      <c r="B45" s="1">
        <f>-13.22-13.22-269.13</f>
        <v>-295.57</v>
      </c>
    </row>
    <row r="46" spans="1:2" x14ac:dyDescent="0.25">
      <c r="A46" t="s">
        <v>2</v>
      </c>
      <c r="B46" s="1">
        <f>-(336.63+92511+22357.45+37356+43480.75+15925+62.27+76.44+24342.65+24320.07+32531.16+2515.15+28278.05+359.88+411.33+1007.12+6977.37+2040.95+13413.04+37615.63+31793.25+30997.55+73926.37+8937.31+57855.8+12.29+161808.97+14851.2)</f>
        <v>-766100.68</v>
      </c>
    </row>
    <row r="47" spans="1:2" x14ac:dyDescent="0.25">
      <c r="A47" t="s">
        <v>6</v>
      </c>
      <c r="B47" s="1">
        <f>-40.97-53.65</f>
        <v>-94.62</v>
      </c>
    </row>
    <row r="48" spans="1:2" x14ac:dyDescent="0.25">
      <c r="A48" s="2" t="s">
        <v>3</v>
      </c>
      <c r="B48" s="3">
        <f>SUM(B41:B47)</f>
        <v>-767008.5</v>
      </c>
    </row>
    <row r="50" spans="1:2" x14ac:dyDescent="0.25">
      <c r="A50" s="2" t="s">
        <v>15</v>
      </c>
      <c r="B50" s="3" t="s">
        <v>0</v>
      </c>
    </row>
    <row r="51" spans="1:2" x14ac:dyDescent="0.25">
      <c r="A51" t="s">
        <v>8</v>
      </c>
      <c r="B51" s="1">
        <v>-217</v>
      </c>
    </row>
    <row r="52" spans="1:2" x14ac:dyDescent="0.25">
      <c r="A52" t="s">
        <v>4</v>
      </c>
    </row>
    <row r="53" spans="1:2" x14ac:dyDescent="0.25">
      <c r="A53" t="s">
        <v>5</v>
      </c>
      <c r="B53" s="1">
        <v>-193082.94</v>
      </c>
    </row>
    <row r="54" spans="1:2" x14ac:dyDescent="0.25">
      <c r="A54" t="s">
        <v>7</v>
      </c>
      <c r="B54" s="1">
        <f>-4417.42-20.17-148.97</f>
        <v>-4586.5600000000004</v>
      </c>
    </row>
    <row r="55" spans="1:2" x14ac:dyDescent="0.25">
      <c r="A55" t="s">
        <v>1</v>
      </c>
      <c r="B55" s="1">
        <f>-13.49-26.31-169.4-7075.31-13.49</f>
        <v>-7298</v>
      </c>
    </row>
    <row r="56" spans="1:2" x14ac:dyDescent="0.25">
      <c r="A56" t="s">
        <v>2</v>
      </c>
      <c r="B56" s="1">
        <f>-(516.4+26040.76+18881.95+11051.25+15577.22+40041.55+148917.01+72975.26+12382.8+81769.51+10818.03+151953.53+163.85)</f>
        <v>-591089.12</v>
      </c>
    </row>
    <row r="57" spans="1:2" x14ac:dyDescent="0.25">
      <c r="A57" t="s">
        <v>6</v>
      </c>
      <c r="B57" s="1">
        <f>-14.95-71.4-103.8-776.5</f>
        <v>-966.65</v>
      </c>
    </row>
    <row r="58" spans="1:2" x14ac:dyDescent="0.25">
      <c r="A58" s="2" t="s">
        <v>3</v>
      </c>
      <c r="B58" s="3">
        <f>SUM(B51:B57)</f>
        <v>-797240.27</v>
      </c>
    </row>
    <row r="60" spans="1:2" x14ac:dyDescent="0.25">
      <c r="A60" s="2" t="s">
        <v>16</v>
      </c>
      <c r="B60" s="3" t="s">
        <v>0</v>
      </c>
    </row>
    <row r="61" spans="1:2" x14ac:dyDescent="0.25">
      <c r="A61" t="s">
        <v>8</v>
      </c>
    </row>
    <row r="62" spans="1:2" x14ac:dyDescent="0.25">
      <c r="A62" t="s">
        <v>4</v>
      </c>
    </row>
    <row r="63" spans="1:2" x14ac:dyDescent="0.25">
      <c r="A63" t="s">
        <v>5</v>
      </c>
    </row>
    <row r="64" spans="1:2" x14ac:dyDescent="0.25">
      <c r="A64" t="s">
        <v>7</v>
      </c>
      <c r="B64" s="1">
        <f>-6-2207.33-10-126.15</f>
        <v>-2349.48</v>
      </c>
    </row>
    <row r="65" spans="1:2" x14ac:dyDescent="0.25">
      <c r="A65" t="s">
        <v>1</v>
      </c>
      <c r="B65" s="1">
        <f>-(1.7+209.23+13.22+13.22)</f>
        <v>-237.36999999999998</v>
      </c>
    </row>
    <row r="66" spans="1:2" x14ac:dyDescent="0.25">
      <c r="A66" t="s">
        <v>2</v>
      </c>
      <c r="B66" s="1">
        <f>-(462.75+516.55+7422.56+153600.67+49847.26+34161.78+33310.78+19668.35+38797.1+14555.43+16573.24+13.89+9465.68+59722.48+30019.01+518.31+9.01+22757.23+2630.18+33858.26+270.5)</f>
        <v>-528181.0199999999</v>
      </c>
    </row>
    <row r="67" spans="1:2" x14ac:dyDescent="0.25">
      <c r="A67" t="s">
        <v>6</v>
      </c>
      <c r="B67" s="1">
        <v>-3658.35</v>
      </c>
    </row>
    <row r="68" spans="1:2" x14ac:dyDescent="0.25">
      <c r="A68" s="2" t="s">
        <v>3</v>
      </c>
      <c r="B68" s="3">
        <f>SUM(B61:B67)</f>
        <v>-534426.21999999986</v>
      </c>
    </row>
    <row r="70" spans="1:2" x14ac:dyDescent="0.25">
      <c r="A70" s="2" t="s">
        <v>17</v>
      </c>
      <c r="B70" s="3" t="s">
        <v>0</v>
      </c>
    </row>
    <row r="71" spans="1:2" x14ac:dyDescent="0.25">
      <c r="A71" t="s">
        <v>8</v>
      </c>
    </row>
    <row r="72" spans="1:2" x14ac:dyDescent="0.25">
      <c r="A72" t="s">
        <v>4</v>
      </c>
    </row>
    <row r="73" spans="1:2" x14ac:dyDescent="0.25">
      <c r="A73" t="s">
        <v>5</v>
      </c>
    </row>
    <row r="74" spans="1:2" x14ac:dyDescent="0.25">
      <c r="A74" t="s">
        <v>7</v>
      </c>
      <c r="B74" s="1">
        <f>-26.5-3677.43</f>
        <v>-3703.93</v>
      </c>
    </row>
    <row r="75" spans="1:2" x14ac:dyDescent="0.25">
      <c r="A75" t="s">
        <v>1</v>
      </c>
      <c r="B75" s="1">
        <f>-221.93-13.49-13.49</f>
        <v>-248.91000000000003</v>
      </c>
    </row>
    <row r="76" spans="1:2" x14ac:dyDescent="0.25">
      <c r="A76" t="s">
        <v>2</v>
      </c>
      <c r="B76" s="1">
        <f>-4.1-43230-60060.61-7425.6-9941.31-143933.16-167791.9-70592.28-43197.22-20304.4-50110.81-14569.43-24384.69-10073.52-11763.6-38020.6-19502.62-31794.6-522.83-18315-38240.05-29724.42-495.17</f>
        <v>-853997.92000000016</v>
      </c>
    </row>
    <row r="77" spans="1:2" x14ac:dyDescent="0.25">
      <c r="A77" t="s">
        <v>6</v>
      </c>
      <c r="B77" s="1">
        <f>-2063-32</f>
        <v>-2095</v>
      </c>
    </row>
    <row r="78" spans="1:2" x14ac:dyDescent="0.25">
      <c r="A78" s="2" t="s">
        <v>3</v>
      </c>
      <c r="B78" s="3">
        <f>SUM(B71:B77)</f>
        <v>-860045.76000000013</v>
      </c>
    </row>
    <row r="80" spans="1:2" x14ac:dyDescent="0.25">
      <c r="A80" s="2" t="s">
        <v>18</v>
      </c>
      <c r="B80" s="3" t="s">
        <v>0</v>
      </c>
    </row>
    <row r="81" spans="1:2" x14ac:dyDescent="0.25">
      <c r="A81" t="s">
        <v>8</v>
      </c>
    </row>
    <row r="82" spans="1:2" x14ac:dyDescent="0.25">
      <c r="A82" t="s">
        <v>4</v>
      </c>
    </row>
    <row r="83" spans="1:2" x14ac:dyDescent="0.25">
      <c r="A83" t="s">
        <v>5</v>
      </c>
      <c r="B83" s="1">
        <v>-192916.43</v>
      </c>
    </row>
    <row r="84" spans="1:2" x14ac:dyDescent="0.25">
      <c r="A84" t="s">
        <v>7</v>
      </c>
      <c r="B84" s="1">
        <f>-462.5-5368.75-33.82-33.82-437.73</f>
        <v>-6336.619999999999</v>
      </c>
    </row>
    <row r="85" spans="1:2" x14ac:dyDescent="0.25">
      <c r="A85" t="s">
        <v>1</v>
      </c>
      <c r="B85" s="1">
        <f>-226.33-13.49-13.49-7075.31-26.31</f>
        <v>-7354.9300000000012</v>
      </c>
    </row>
    <row r="86" spans="1:2" x14ac:dyDescent="0.25">
      <c r="A86" t="s">
        <v>2</v>
      </c>
      <c r="B86" s="1">
        <f>-400-15394.51-493.57-5044.9-6.06-13512.5-36.04-100828.02-9200.71-28599.73-12299.82-10836.4-136309.98-63240.39-19997.01-118145.17-439.24-2621-21790.96</f>
        <v>-559196.01</v>
      </c>
    </row>
    <row r="87" spans="1:2" x14ac:dyDescent="0.25">
      <c r="A87" t="s">
        <v>6</v>
      </c>
    </row>
    <row r="88" spans="1:2" x14ac:dyDescent="0.25">
      <c r="A88" s="2" t="s">
        <v>3</v>
      </c>
      <c r="B88" s="3">
        <f>SUM(B81:B87)</f>
        <v>-765803.99</v>
      </c>
    </row>
    <row r="90" spans="1:2" x14ac:dyDescent="0.25">
      <c r="A90" s="2" t="s">
        <v>19</v>
      </c>
      <c r="B90" s="3" t="s">
        <v>0</v>
      </c>
    </row>
    <row r="91" spans="1:2" x14ac:dyDescent="0.25">
      <c r="A91" t="s">
        <v>8</v>
      </c>
    </row>
    <row r="92" spans="1:2" x14ac:dyDescent="0.25">
      <c r="A92" t="s">
        <v>4</v>
      </c>
    </row>
    <row r="93" spans="1:2" x14ac:dyDescent="0.25">
      <c r="A93" t="s">
        <v>5</v>
      </c>
    </row>
    <row r="94" spans="1:2" x14ac:dyDescent="0.25">
      <c r="A94" t="s">
        <v>7</v>
      </c>
      <c r="B94" s="1">
        <f>-2381.85-1056.53-51.5</f>
        <v>-3489.88</v>
      </c>
    </row>
    <row r="95" spans="1:2" x14ac:dyDescent="0.25">
      <c r="A95" t="s">
        <v>1</v>
      </c>
      <c r="B95" s="1">
        <f>-207.98-13.22-13.22</f>
        <v>-234.42</v>
      </c>
    </row>
    <row r="96" spans="1:2" x14ac:dyDescent="0.25">
      <c r="A96" t="s">
        <v>2</v>
      </c>
      <c r="B96" s="1">
        <f>-(617.26+156841.76+136068.79+32669.62+39836.15+23943.61+46460.73+54458.01+20721.58+50725.86+25394.16+12593.7+2126.24+642.15+46031.86+22435.7+164055.53+148695+494.4+8.03)</f>
        <v>-984820.14000000013</v>
      </c>
    </row>
    <row r="97" spans="1:2" x14ac:dyDescent="0.25">
      <c r="A97" t="s">
        <v>6</v>
      </c>
      <c r="B97" s="1">
        <f>-855-83.65</f>
        <v>-938.65</v>
      </c>
    </row>
    <row r="98" spans="1:2" x14ac:dyDescent="0.25">
      <c r="A98" s="2" t="s">
        <v>3</v>
      </c>
      <c r="B98" s="3">
        <f>SUM(B91:B97)</f>
        <v>-989483.0900000002</v>
      </c>
    </row>
    <row r="100" spans="1:2" x14ac:dyDescent="0.25">
      <c r="A100" s="2" t="s">
        <v>20</v>
      </c>
      <c r="B100" s="3" t="s">
        <v>0</v>
      </c>
    </row>
    <row r="101" spans="1:2" x14ac:dyDescent="0.25">
      <c r="A101" t="s">
        <v>8</v>
      </c>
    </row>
    <row r="102" spans="1:2" x14ac:dyDescent="0.25">
      <c r="A102" t="s">
        <v>4</v>
      </c>
    </row>
    <row r="103" spans="1:2" x14ac:dyDescent="0.25">
      <c r="A103" t="s">
        <v>5</v>
      </c>
    </row>
    <row r="104" spans="1:2" x14ac:dyDescent="0.25">
      <c r="A104" t="s">
        <v>7</v>
      </c>
      <c r="B104" s="1">
        <f>-241.51-1357.25</f>
        <v>-1598.76</v>
      </c>
    </row>
    <row r="105" spans="1:2" x14ac:dyDescent="0.25">
      <c r="A105" t="s">
        <v>1</v>
      </c>
      <c r="B105" s="1">
        <f>-(13.49+13.49+198.88)</f>
        <v>-225.85999999999999</v>
      </c>
    </row>
    <row r="106" spans="1:2" x14ac:dyDescent="0.25">
      <c r="A106" t="s">
        <v>2</v>
      </c>
      <c r="B106" s="1">
        <f>-(5000+8025.6+43.77+54.54+163507.31+119119.49+108114.85+22512.59+34632.8+1775.32+10795.05+17744.55+788.66+100+471.52+9134.95+600+37622.67+26217.25+2112.31+32832.51+89531.2+5441.4+1275+147743.86+327.84)</f>
        <v>-845525.04</v>
      </c>
    </row>
    <row r="107" spans="1:2" x14ac:dyDescent="0.25">
      <c r="A107" t="s">
        <v>6</v>
      </c>
    </row>
    <row r="108" spans="1:2" x14ac:dyDescent="0.25">
      <c r="A108" s="2" t="s">
        <v>3</v>
      </c>
      <c r="B108" s="3">
        <f>SUM(B101:B107)</f>
        <v>-847349.66</v>
      </c>
    </row>
    <row r="110" spans="1:2" x14ac:dyDescent="0.25">
      <c r="A110" s="2" t="s">
        <v>21</v>
      </c>
      <c r="B110" s="3" t="s">
        <v>0</v>
      </c>
    </row>
    <row r="111" spans="1:2" x14ac:dyDescent="0.25">
      <c r="A111" t="s">
        <v>8</v>
      </c>
    </row>
    <row r="112" spans="1:2" x14ac:dyDescent="0.25">
      <c r="A112" t="s">
        <v>4</v>
      </c>
      <c r="B112" s="1">
        <f>-(4100.02+21002+498+54575+1950)</f>
        <v>-82125.02</v>
      </c>
    </row>
    <row r="113" spans="1:2" x14ac:dyDescent="0.25">
      <c r="A113" t="s">
        <v>5</v>
      </c>
      <c r="B113" s="1">
        <v>-192256.53</v>
      </c>
    </row>
    <row r="114" spans="1:2" x14ac:dyDescent="0.25">
      <c r="A114" t="s">
        <v>7</v>
      </c>
      <c r="B114" s="1">
        <f>-42.94-42.94-5401.38-72029-3535.7-3504.62</f>
        <v>-84556.579999999987</v>
      </c>
    </row>
    <row r="115" spans="1:2" x14ac:dyDescent="0.25">
      <c r="A115" t="s">
        <v>1</v>
      </c>
      <c r="B115" s="1">
        <f>-13.22-13.22-25.59-7075.31-243.11-1136.22</f>
        <v>-8506.67</v>
      </c>
    </row>
    <row r="116" spans="1:2" x14ac:dyDescent="0.25">
      <c r="A116" t="s">
        <v>2</v>
      </c>
      <c r="B116" s="1">
        <f>-(416.4+7806.48+42.21+80781.11+46517.17+51248.55+29627.52+41562.77+49666.04+29328.29+60200.36+916.67+36537.23+77933.37+40.98+390.57+14775.77+125337.3+7425.6+20350+2497.12+4062.4+473.53+4.75)</f>
        <v>-687942.19</v>
      </c>
    </row>
    <row r="117" spans="1:2" x14ac:dyDescent="0.25">
      <c r="A117" t="s">
        <v>6</v>
      </c>
    </row>
    <row r="118" spans="1:2" x14ac:dyDescent="0.25">
      <c r="A118" s="2" t="s">
        <v>3</v>
      </c>
      <c r="B118" s="3">
        <f>SUM(B111:B117)</f>
        <v>-1055386.99</v>
      </c>
    </row>
    <row r="122" spans="1:2" x14ac:dyDescent="0.25">
      <c r="A122" s="4"/>
      <c r="B122" s="5"/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E6631-1AD1-46BE-A071-0B12E3A02B72}">
  <dimension ref="A1:B9"/>
  <sheetViews>
    <sheetView workbookViewId="0">
      <selection activeCell="A8" sqref="A8:B9"/>
    </sheetView>
  </sheetViews>
  <sheetFormatPr defaultRowHeight="15" x14ac:dyDescent="0.25"/>
  <cols>
    <col min="1" max="1" width="94.42578125" bestFit="1" customWidth="1"/>
    <col min="2" max="2" width="18.28515625" style="1" bestFit="1" customWidth="1"/>
    <col min="3" max="3" width="10.5703125" bestFit="1" customWidth="1"/>
  </cols>
  <sheetData>
    <row r="1" spans="1:2" ht="85.5" customHeight="1" x14ac:dyDescent="0.4">
      <c r="A1" s="22" t="s">
        <v>31</v>
      </c>
      <c r="B1" s="22"/>
    </row>
    <row r="2" spans="1:2" ht="18.75" x14ac:dyDescent="0.3">
      <c r="A2" s="16" t="s">
        <v>26</v>
      </c>
      <c r="B2" s="17" t="s">
        <v>0</v>
      </c>
    </row>
    <row r="3" spans="1:2" x14ac:dyDescent="0.25">
      <c r="A3" s="8" t="s">
        <v>22</v>
      </c>
      <c r="B3" s="9">
        <v>1395</v>
      </c>
    </row>
    <row r="4" spans="1:2" x14ac:dyDescent="0.25">
      <c r="A4" s="8" t="s">
        <v>28</v>
      </c>
      <c r="B4" s="9">
        <v>4162</v>
      </c>
    </row>
    <row r="5" spans="1:2" x14ac:dyDescent="0.25">
      <c r="A5" s="10" t="s">
        <v>1</v>
      </c>
      <c r="B5" s="11">
        <v>-17.68</v>
      </c>
    </row>
    <row r="6" spans="1:2" ht="15.75" x14ac:dyDescent="0.25">
      <c r="A6" s="12" t="s">
        <v>32</v>
      </c>
      <c r="B6" s="13">
        <v>-49252.97</v>
      </c>
    </row>
    <row r="7" spans="1:2" ht="18.75" x14ac:dyDescent="0.3">
      <c r="A7" s="14" t="s">
        <v>3</v>
      </c>
      <c r="B7" s="15">
        <f>SUM(B3:B6)</f>
        <v>-43713.65</v>
      </c>
    </row>
    <row r="8" spans="1:2" ht="18.75" customHeight="1" x14ac:dyDescent="0.25">
      <c r="A8" s="23" t="s">
        <v>33</v>
      </c>
      <c r="B8" s="23"/>
    </row>
    <row r="9" spans="1:2" ht="18.75" customHeight="1" x14ac:dyDescent="0.25">
      <c r="A9" s="23"/>
      <c r="B9" s="23"/>
    </row>
  </sheetData>
  <mergeCells count="2">
    <mergeCell ref="A1:B1"/>
    <mergeCell ref="A8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6"/>
  <sheetViews>
    <sheetView tabSelected="1" topLeftCell="A92" zoomScale="120" zoomScaleNormal="120" workbookViewId="0">
      <selection activeCell="B117" sqref="B117"/>
    </sheetView>
  </sheetViews>
  <sheetFormatPr defaultRowHeight="15" x14ac:dyDescent="0.25"/>
  <cols>
    <col min="1" max="1" width="67.5703125" bestFit="1" customWidth="1"/>
    <col min="2" max="2" width="18.140625" style="1" customWidth="1"/>
    <col min="3" max="3" width="20.5703125" customWidth="1"/>
    <col min="4" max="4" width="28.85546875" bestFit="1" customWidth="1"/>
    <col min="5" max="6" width="13.28515625" bestFit="1" customWidth="1"/>
    <col min="7" max="7" width="14.42578125" customWidth="1"/>
  </cols>
  <sheetData>
    <row r="1" spans="1:2" ht="89.25" customHeight="1" x14ac:dyDescent="0.4">
      <c r="A1" s="20" t="s">
        <v>25</v>
      </c>
      <c r="B1" s="20"/>
    </row>
    <row r="2" spans="1:2" ht="18.75" x14ac:dyDescent="0.3">
      <c r="A2" s="6" t="s">
        <v>26</v>
      </c>
      <c r="B2" s="7" t="s">
        <v>0</v>
      </c>
    </row>
    <row r="3" spans="1:2" x14ac:dyDescent="0.25">
      <c r="A3" s="8" t="s">
        <v>22</v>
      </c>
      <c r="B3" s="9">
        <v>1261699.9900000002</v>
      </c>
    </row>
    <row r="4" spans="1:2" x14ac:dyDescent="0.25">
      <c r="A4" s="8" t="s">
        <v>28</v>
      </c>
      <c r="B4" s="9">
        <v>743</v>
      </c>
    </row>
    <row r="5" spans="1:2" x14ac:dyDescent="0.25">
      <c r="A5" s="8" t="s">
        <v>29</v>
      </c>
      <c r="B5" s="9">
        <v>49252.97</v>
      </c>
    </row>
    <row r="6" spans="1:2" x14ac:dyDescent="0.25">
      <c r="A6" s="10" t="s">
        <v>24</v>
      </c>
      <c r="B6" s="11"/>
    </row>
    <row r="7" spans="1:2" x14ac:dyDescent="0.25">
      <c r="A7" s="10" t="s">
        <v>1</v>
      </c>
      <c r="B7" s="11">
        <v>-652.37</v>
      </c>
    </row>
    <row r="8" spans="1:2" x14ac:dyDescent="0.25">
      <c r="A8" s="10" t="s">
        <v>2</v>
      </c>
      <c r="B8" s="11">
        <v>-965339.21</v>
      </c>
    </row>
    <row r="9" spans="1:2" x14ac:dyDescent="0.25">
      <c r="A9" s="10" t="s">
        <v>23</v>
      </c>
      <c r="B9" s="11">
        <v>-14982.75</v>
      </c>
    </row>
    <row r="10" spans="1:2" ht="18.75" x14ac:dyDescent="0.3">
      <c r="A10" s="6" t="s">
        <v>3</v>
      </c>
      <c r="B10" s="7">
        <f>SUM(B3:B9)</f>
        <v>330721.63000000012</v>
      </c>
    </row>
    <row r="11" spans="1:2" x14ac:dyDescent="0.25">
      <c r="A11" s="18"/>
      <c r="B11" s="18"/>
    </row>
    <row r="12" spans="1:2" ht="18.75" x14ac:dyDescent="0.3">
      <c r="A12" s="6" t="s">
        <v>27</v>
      </c>
      <c r="B12" s="7" t="s">
        <v>0</v>
      </c>
    </row>
    <row r="13" spans="1:2" x14ac:dyDescent="0.25">
      <c r="A13" s="8" t="s">
        <v>22</v>
      </c>
      <c r="B13" s="9">
        <v>991865.49</v>
      </c>
    </row>
    <row r="14" spans="1:2" x14ac:dyDescent="0.25">
      <c r="A14" s="8" t="s">
        <v>28</v>
      </c>
      <c r="B14" s="9">
        <v>385</v>
      </c>
    </row>
    <row r="15" spans="1:2" x14ac:dyDescent="0.25">
      <c r="A15" s="10" t="s">
        <v>30</v>
      </c>
      <c r="B15" s="11">
        <f>-236-240-405</f>
        <v>-881</v>
      </c>
    </row>
    <row r="16" spans="1:2" x14ac:dyDescent="0.25">
      <c r="A16" s="10" t="s">
        <v>4</v>
      </c>
      <c r="B16" s="11">
        <v>-123763.17</v>
      </c>
    </row>
    <row r="17" spans="1:2" x14ac:dyDescent="0.25">
      <c r="A17" s="10" t="s">
        <v>24</v>
      </c>
      <c r="B17" s="11">
        <v>-7266.83</v>
      </c>
    </row>
    <row r="18" spans="1:2" x14ac:dyDescent="0.25">
      <c r="A18" s="10" t="s">
        <v>1</v>
      </c>
      <c r="B18" s="11">
        <v>-69.48</v>
      </c>
    </row>
    <row r="19" spans="1:2" x14ac:dyDescent="0.25">
      <c r="A19" s="10" t="s">
        <v>2</v>
      </c>
      <c r="B19" s="11">
        <f>-719472.94+405</f>
        <v>-719067.94</v>
      </c>
    </row>
    <row r="20" spans="1:2" x14ac:dyDescent="0.25">
      <c r="A20" s="10" t="s">
        <v>23</v>
      </c>
      <c r="B20" s="11">
        <v>-2247.7399999999998</v>
      </c>
    </row>
    <row r="21" spans="1:2" ht="18.75" x14ac:dyDescent="0.3">
      <c r="A21" s="6" t="s">
        <v>3</v>
      </c>
      <c r="B21" s="7">
        <f>SUM(B13:B20)</f>
        <v>138954.33000000007</v>
      </c>
    </row>
    <row r="22" spans="1:2" x14ac:dyDescent="0.25">
      <c r="A22" s="18"/>
      <c r="B22" s="18"/>
    </row>
    <row r="23" spans="1:2" ht="18.75" x14ac:dyDescent="0.3">
      <c r="A23" s="6" t="s">
        <v>34</v>
      </c>
      <c r="B23" s="7" t="s">
        <v>0</v>
      </c>
    </row>
    <row r="24" spans="1:2" x14ac:dyDescent="0.25">
      <c r="A24" s="8" t="s">
        <v>22</v>
      </c>
      <c r="B24" s="9">
        <f>268184.88+541</f>
        <v>268725.88</v>
      </c>
    </row>
    <row r="25" spans="1:2" x14ac:dyDescent="0.25">
      <c r="A25" s="8" t="s">
        <v>28</v>
      </c>
      <c r="B25" s="9">
        <v>307</v>
      </c>
    </row>
    <row r="26" spans="1:2" x14ac:dyDescent="0.25">
      <c r="A26" s="10" t="s">
        <v>30</v>
      </c>
      <c r="B26" s="11"/>
    </row>
    <row r="27" spans="1:2" x14ac:dyDescent="0.25">
      <c r="A27" s="10" t="s">
        <v>4</v>
      </c>
      <c r="B27" s="11"/>
    </row>
    <row r="28" spans="1:2" x14ac:dyDescent="0.25">
      <c r="A28" s="10" t="s">
        <v>24</v>
      </c>
      <c r="B28" s="11">
        <f>-8712.88-508.98-37</f>
        <v>-9258.8599999999988</v>
      </c>
    </row>
    <row r="29" spans="1:2" x14ac:dyDescent="0.25">
      <c r="A29" s="10" t="s">
        <v>1</v>
      </c>
      <c r="B29" s="11">
        <v>-75.88</v>
      </c>
    </row>
    <row r="30" spans="1:2" x14ac:dyDescent="0.25">
      <c r="A30" s="10" t="s">
        <v>2</v>
      </c>
      <c r="B30" s="11">
        <v>-897639.61</v>
      </c>
    </row>
    <row r="31" spans="1:2" x14ac:dyDescent="0.25">
      <c r="A31" s="10" t="s">
        <v>23</v>
      </c>
      <c r="B31" s="11">
        <v>-91.96</v>
      </c>
    </row>
    <row r="32" spans="1:2" ht="18.75" x14ac:dyDescent="0.3">
      <c r="A32" s="14" t="s">
        <v>3</v>
      </c>
      <c r="B32" s="15">
        <f>SUM(B24:B31)</f>
        <v>-638033.42999999993</v>
      </c>
    </row>
    <row r="33" spans="1:2" x14ac:dyDescent="0.25">
      <c r="A33" s="18"/>
      <c r="B33" s="19"/>
    </row>
    <row r="34" spans="1:2" ht="18.75" x14ac:dyDescent="0.3">
      <c r="A34" s="6" t="s">
        <v>35</v>
      </c>
      <c r="B34" s="7" t="s">
        <v>0</v>
      </c>
    </row>
    <row r="35" spans="1:2" x14ac:dyDescent="0.25">
      <c r="A35" s="8" t="s">
        <v>22</v>
      </c>
      <c r="B35" s="9">
        <v>2302280.58</v>
      </c>
    </row>
    <row r="36" spans="1:2" x14ac:dyDescent="0.25">
      <c r="A36" s="8" t="s">
        <v>28</v>
      </c>
      <c r="B36" s="9">
        <v>10086.07</v>
      </c>
    </row>
    <row r="37" spans="1:2" x14ac:dyDescent="0.25">
      <c r="A37" s="10" t="s">
        <v>4</v>
      </c>
      <c r="B37" s="11">
        <v>-435.83</v>
      </c>
    </row>
    <row r="38" spans="1:2" x14ac:dyDescent="0.25">
      <c r="A38" s="10" t="s">
        <v>24</v>
      </c>
      <c r="B38" s="11">
        <v>-19069</v>
      </c>
    </row>
    <row r="39" spans="1:2" x14ac:dyDescent="0.25">
      <c r="A39" s="10" t="s">
        <v>1</v>
      </c>
      <c r="B39" s="11">
        <v>-1943.13</v>
      </c>
    </row>
    <row r="40" spans="1:2" x14ac:dyDescent="0.25">
      <c r="A40" s="10" t="s">
        <v>2</v>
      </c>
      <c r="B40" s="11">
        <v>-473898.47</v>
      </c>
    </row>
    <row r="41" spans="1:2" x14ac:dyDescent="0.25">
      <c r="A41" s="10" t="s">
        <v>23</v>
      </c>
      <c r="B41" s="11">
        <v>-1996.24</v>
      </c>
    </row>
    <row r="42" spans="1:2" ht="18.75" x14ac:dyDescent="0.3">
      <c r="A42" s="6" t="s">
        <v>3</v>
      </c>
      <c r="B42" s="7">
        <f>SUM(B35:B41)</f>
        <v>1815023.98</v>
      </c>
    </row>
    <row r="43" spans="1:2" x14ac:dyDescent="0.25">
      <c r="A43" s="18"/>
      <c r="B43" s="19"/>
    </row>
    <row r="44" spans="1:2" ht="18.75" x14ac:dyDescent="0.3">
      <c r="A44" s="6" t="s">
        <v>36</v>
      </c>
      <c r="B44" s="7" t="s">
        <v>0</v>
      </c>
    </row>
    <row r="45" spans="1:2" x14ac:dyDescent="0.25">
      <c r="A45" s="8" t="s">
        <v>22</v>
      </c>
      <c r="B45" s="9">
        <v>1028860.63</v>
      </c>
    </row>
    <row r="46" spans="1:2" x14ac:dyDescent="0.25">
      <c r="A46" s="10" t="s">
        <v>24</v>
      </c>
      <c r="B46" s="11">
        <v>-15913.91</v>
      </c>
    </row>
    <row r="47" spans="1:2" x14ac:dyDescent="0.25">
      <c r="A47" s="10" t="s">
        <v>1</v>
      </c>
      <c r="B47" s="11">
        <v>-72.08</v>
      </c>
    </row>
    <row r="48" spans="1:2" x14ac:dyDescent="0.25">
      <c r="A48" s="10" t="s">
        <v>2</v>
      </c>
      <c r="B48" s="11">
        <v>-949343.57</v>
      </c>
    </row>
    <row r="49" spans="1:2" x14ac:dyDescent="0.25">
      <c r="A49" s="10" t="s">
        <v>23</v>
      </c>
      <c r="B49" s="11">
        <v>-5585.7</v>
      </c>
    </row>
    <row r="50" spans="1:2" ht="18.75" x14ac:dyDescent="0.3">
      <c r="A50" s="6" t="s">
        <v>3</v>
      </c>
      <c r="B50" s="7">
        <f>SUM(B45:B49)</f>
        <v>57945.370000000068</v>
      </c>
    </row>
    <row r="51" spans="1:2" x14ac:dyDescent="0.25">
      <c r="A51" s="18"/>
      <c r="B51" s="19"/>
    </row>
    <row r="52" spans="1:2" ht="18.75" x14ac:dyDescent="0.3">
      <c r="A52" s="6" t="s">
        <v>37</v>
      </c>
      <c r="B52" s="7" t="s">
        <v>0</v>
      </c>
    </row>
    <row r="53" spans="1:2" x14ac:dyDescent="0.25">
      <c r="A53" s="8" t="s">
        <v>22</v>
      </c>
      <c r="B53" s="9">
        <v>1285702.57</v>
      </c>
    </row>
    <row r="54" spans="1:2" x14ac:dyDescent="0.25">
      <c r="A54" s="8" t="s">
        <v>28</v>
      </c>
      <c r="B54" s="9">
        <v>2244.12</v>
      </c>
    </row>
    <row r="55" spans="1:2" x14ac:dyDescent="0.25">
      <c r="A55" s="10" t="s">
        <v>30</v>
      </c>
      <c r="B55" s="11">
        <v>-47</v>
      </c>
    </row>
    <row r="56" spans="1:2" x14ac:dyDescent="0.25">
      <c r="A56" s="10" t="s">
        <v>24</v>
      </c>
      <c r="B56" s="11">
        <v>-315964.38</v>
      </c>
    </row>
    <row r="57" spans="1:2" x14ac:dyDescent="0.25">
      <c r="A57" s="10" t="s">
        <v>1</v>
      </c>
      <c r="B57" s="11">
        <v>-64.78</v>
      </c>
    </row>
    <row r="58" spans="1:2" x14ac:dyDescent="0.25">
      <c r="A58" s="10" t="s">
        <v>2</v>
      </c>
      <c r="B58" s="11">
        <v>-962433.37</v>
      </c>
    </row>
    <row r="59" spans="1:2" x14ac:dyDescent="0.25">
      <c r="A59" s="10" t="s">
        <v>23</v>
      </c>
      <c r="B59" s="11">
        <v>-5853.35</v>
      </c>
    </row>
    <row r="60" spans="1:2" ht="18.75" x14ac:dyDescent="0.3">
      <c r="A60" s="14" t="s">
        <v>3</v>
      </c>
      <c r="B60" s="15">
        <f>SUM(B53:B59)</f>
        <v>3583.8100000001486</v>
      </c>
    </row>
    <row r="61" spans="1:2" x14ac:dyDescent="0.25">
      <c r="A61" s="18"/>
      <c r="B61" s="19"/>
    </row>
    <row r="62" spans="1:2" ht="18.75" x14ac:dyDescent="0.3">
      <c r="A62" s="6" t="s">
        <v>38</v>
      </c>
      <c r="B62" s="7" t="s">
        <v>0</v>
      </c>
    </row>
    <row r="63" spans="1:2" x14ac:dyDescent="0.25">
      <c r="A63" s="8" t="s">
        <v>22</v>
      </c>
      <c r="B63" s="9">
        <v>1277706.3</v>
      </c>
    </row>
    <row r="64" spans="1:2" x14ac:dyDescent="0.25">
      <c r="A64" s="8" t="s">
        <v>28</v>
      </c>
      <c r="B64" s="9">
        <v>750</v>
      </c>
    </row>
    <row r="65" spans="1:2" x14ac:dyDescent="0.25">
      <c r="A65" s="10" t="s">
        <v>39</v>
      </c>
      <c r="B65" s="11">
        <v>-630193.72</v>
      </c>
    </row>
    <row r="66" spans="1:2" x14ac:dyDescent="0.25">
      <c r="A66" s="10" t="s">
        <v>24</v>
      </c>
      <c r="B66" s="11">
        <v>-13023.89</v>
      </c>
    </row>
    <row r="67" spans="1:2" x14ac:dyDescent="0.25">
      <c r="A67" s="10" t="s">
        <v>1</v>
      </c>
      <c r="B67" s="11">
        <v>-748.78</v>
      </c>
    </row>
    <row r="68" spans="1:2" x14ac:dyDescent="0.25">
      <c r="A68" s="10" t="s">
        <v>2</v>
      </c>
      <c r="B68" s="11">
        <v>-633074.75</v>
      </c>
    </row>
    <row r="69" spans="1:2" x14ac:dyDescent="0.25">
      <c r="A69" s="10" t="s">
        <v>23</v>
      </c>
      <c r="B69" s="11">
        <v>-1918.59</v>
      </c>
    </row>
    <row r="70" spans="1:2" ht="18.75" x14ac:dyDescent="0.3">
      <c r="A70" s="6" t="s">
        <v>3</v>
      </c>
      <c r="B70" s="7">
        <f>SUM(B63:B69)</f>
        <v>-503.42999999996732</v>
      </c>
    </row>
    <row r="71" spans="1:2" x14ac:dyDescent="0.25">
      <c r="A71" s="18"/>
      <c r="B71" s="19"/>
    </row>
    <row r="72" spans="1:2" ht="18.75" x14ac:dyDescent="0.3">
      <c r="A72" s="6" t="s">
        <v>40</v>
      </c>
      <c r="B72" s="7" t="s">
        <v>0</v>
      </c>
    </row>
    <row r="73" spans="1:2" x14ac:dyDescent="0.25">
      <c r="A73" s="8" t="s">
        <v>22</v>
      </c>
      <c r="B73" s="9">
        <v>1008308.75</v>
      </c>
    </row>
    <row r="74" spans="1:2" x14ac:dyDescent="0.25">
      <c r="A74" s="8" t="s">
        <v>28</v>
      </c>
      <c r="B74" s="9">
        <v>790</v>
      </c>
    </row>
    <row r="75" spans="1:2" x14ac:dyDescent="0.25">
      <c r="A75" s="10" t="s">
        <v>30</v>
      </c>
      <c r="B75" s="11">
        <v>-263.33</v>
      </c>
    </row>
    <row r="76" spans="1:2" x14ac:dyDescent="0.25">
      <c r="A76" s="10" t="s">
        <v>24</v>
      </c>
      <c r="B76" s="11">
        <v>-14781.45</v>
      </c>
    </row>
    <row r="77" spans="1:2" x14ac:dyDescent="0.25">
      <c r="A77" s="10" t="s">
        <v>1</v>
      </c>
      <c r="B77" s="11">
        <v>-150.09</v>
      </c>
    </row>
    <row r="78" spans="1:2" x14ac:dyDescent="0.25">
      <c r="A78" s="10" t="s">
        <v>2</v>
      </c>
      <c r="B78" s="11">
        <v>-879755.59</v>
      </c>
    </row>
    <row r="79" spans="1:2" x14ac:dyDescent="0.25">
      <c r="A79" s="10" t="s">
        <v>23</v>
      </c>
      <c r="B79" s="11">
        <v>-390</v>
      </c>
    </row>
    <row r="80" spans="1:2" ht="18.75" x14ac:dyDescent="0.3">
      <c r="A80" s="6" t="s">
        <v>3</v>
      </c>
      <c r="B80" s="7">
        <f>SUM(B73:B79)</f>
        <v>113758.29000000015</v>
      </c>
    </row>
    <row r="81" spans="1:2" x14ac:dyDescent="0.25">
      <c r="A81" s="18"/>
      <c r="B81" s="19"/>
    </row>
    <row r="82" spans="1:2" ht="18.75" x14ac:dyDescent="0.3">
      <c r="A82" s="6" t="s">
        <v>41</v>
      </c>
      <c r="B82" s="7" t="s">
        <v>0</v>
      </c>
    </row>
    <row r="83" spans="1:2" x14ac:dyDescent="0.25">
      <c r="A83" s="8" t="s">
        <v>22</v>
      </c>
      <c r="B83" s="9">
        <v>1352220.51</v>
      </c>
    </row>
    <row r="84" spans="1:2" x14ac:dyDescent="0.25">
      <c r="A84" s="8" t="s">
        <v>28</v>
      </c>
      <c r="B84" s="9">
        <v>8018.18</v>
      </c>
    </row>
    <row r="85" spans="1:2" x14ac:dyDescent="0.25">
      <c r="A85" s="10" t="s">
        <v>24</v>
      </c>
      <c r="B85" s="11">
        <v>-10307</v>
      </c>
    </row>
    <row r="86" spans="1:2" x14ac:dyDescent="0.25">
      <c r="A86" s="10" t="s">
        <v>1</v>
      </c>
      <c r="B86" s="11">
        <v>-73.28</v>
      </c>
    </row>
    <row r="87" spans="1:2" x14ac:dyDescent="0.25">
      <c r="A87" s="10" t="s">
        <v>2</v>
      </c>
      <c r="B87" s="11">
        <v>-635885.11</v>
      </c>
    </row>
    <row r="88" spans="1:2" x14ac:dyDescent="0.25">
      <c r="A88" s="10" t="s">
        <v>23</v>
      </c>
      <c r="B88" s="11">
        <v>-2748.25</v>
      </c>
    </row>
    <row r="89" spans="1:2" ht="18.75" x14ac:dyDescent="0.3">
      <c r="A89" s="6" t="s">
        <v>3</v>
      </c>
      <c r="B89" s="7">
        <f>SUM(B83:B88)</f>
        <v>711225.04999999993</v>
      </c>
    </row>
    <row r="91" spans="1:2" ht="18.75" x14ac:dyDescent="0.3">
      <c r="A91" s="24" t="s">
        <v>42</v>
      </c>
      <c r="B91" s="25" t="s">
        <v>0</v>
      </c>
    </row>
    <row r="92" spans="1:2" x14ac:dyDescent="0.25">
      <c r="A92" s="26" t="s">
        <v>22</v>
      </c>
      <c r="B92" s="27">
        <v>1267365.3999999999</v>
      </c>
    </row>
    <row r="93" spans="1:2" x14ac:dyDescent="0.25">
      <c r="A93" s="28" t="s">
        <v>4</v>
      </c>
      <c r="B93" s="29">
        <v>-460</v>
      </c>
    </row>
    <row r="94" spans="1:2" x14ac:dyDescent="0.25">
      <c r="A94" s="28" t="s">
        <v>24</v>
      </c>
      <c r="B94" s="29">
        <v>-10599.550000000001</v>
      </c>
    </row>
    <row r="95" spans="1:2" x14ac:dyDescent="0.25">
      <c r="A95" s="28" t="s">
        <v>1</v>
      </c>
      <c r="B95" s="29">
        <v>-377.38</v>
      </c>
    </row>
    <row r="96" spans="1:2" x14ac:dyDescent="0.25">
      <c r="A96" s="28" t="s">
        <v>2</v>
      </c>
      <c r="B96" s="29">
        <v>-907156.85</v>
      </c>
    </row>
    <row r="97" spans="1:2" x14ac:dyDescent="0.25">
      <c r="A97" s="28" t="s">
        <v>23</v>
      </c>
      <c r="B97" s="29">
        <v>-4195.4799999999996</v>
      </c>
    </row>
    <row r="98" spans="1:2" ht="18.75" x14ac:dyDescent="0.3">
      <c r="A98" s="24" t="s">
        <v>3</v>
      </c>
      <c r="B98" s="25">
        <f>SUM(B92:B97)</f>
        <v>344576.14</v>
      </c>
    </row>
    <row r="100" spans="1:2" ht="18.75" x14ac:dyDescent="0.3">
      <c r="A100" s="24" t="s">
        <v>43</v>
      </c>
      <c r="B100" s="25" t="s">
        <v>0</v>
      </c>
    </row>
    <row r="101" spans="1:2" x14ac:dyDescent="0.25">
      <c r="A101" s="26" t="s">
        <v>22</v>
      </c>
      <c r="B101" s="27">
        <v>1230480.67</v>
      </c>
    </row>
    <row r="102" spans="1:2" x14ac:dyDescent="0.25">
      <c r="A102" s="28" t="s">
        <v>24</v>
      </c>
      <c r="B102" s="29">
        <v>-196670.88</v>
      </c>
    </row>
    <row r="103" spans="1:2" x14ac:dyDescent="0.25">
      <c r="A103" s="28" t="s">
        <v>1</v>
      </c>
      <c r="B103" s="29">
        <v>-2235.98</v>
      </c>
    </row>
    <row r="104" spans="1:2" x14ac:dyDescent="0.25">
      <c r="A104" s="28" t="s">
        <v>2</v>
      </c>
      <c r="B104" s="29">
        <v>-855831.79</v>
      </c>
    </row>
    <row r="105" spans="1:2" x14ac:dyDescent="0.25">
      <c r="A105" s="28" t="s">
        <v>23</v>
      </c>
      <c r="B105" s="29">
        <v>-5827.33</v>
      </c>
    </row>
    <row r="106" spans="1:2" ht="18.75" x14ac:dyDescent="0.3">
      <c r="A106" s="24" t="s">
        <v>3</v>
      </c>
      <c r="B106" s="25">
        <f>SUM(B101:B105)</f>
        <v>169914.68999999992</v>
      </c>
    </row>
    <row r="108" spans="1:2" ht="18.75" x14ac:dyDescent="0.3">
      <c r="A108" s="24" t="s">
        <v>44</v>
      </c>
      <c r="B108" s="25" t="s">
        <v>0</v>
      </c>
    </row>
    <row r="109" spans="1:2" x14ac:dyDescent="0.25">
      <c r="A109" s="26" t="s">
        <v>22</v>
      </c>
      <c r="B109" s="27">
        <v>1282215.3600000001</v>
      </c>
    </row>
    <row r="110" spans="1:2" x14ac:dyDescent="0.25">
      <c r="A110" s="26" t="s">
        <v>28</v>
      </c>
      <c r="B110" s="27">
        <v>1281.3800000000001</v>
      </c>
    </row>
    <row r="111" spans="1:2" x14ac:dyDescent="0.25">
      <c r="A111" s="28" t="s">
        <v>30</v>
      </c>
      <c r="B111" s="29">
        <v>-38.75</v>
      </c>
    </row>
    <row r="112" spans="1:2" x14ac:dyDescent="0.25">
      <c r="A112" s="28" t="s">
        <v>24</v>
      </c>
      <c r="B112" s="29">
        <v>-13867.11</v>
      </c>
    </row>
    <row r="113" spans="1:2" x14ac:dyDescent="0.25">
      <c r="A113" s="28" t="s">
        <v>1</v>
      </c>
      <c r="B113" s="29">
        <v>-229.13</v>
      </c>
    </row>
    <row r="114" spans="1:2" x14ac:dyDescent="0.25">
      <c r="A114" s="28" t="s">
        <v>2</v>
      </c>
      <c r="B114" s="29">
        <v>-772194.5</v>
      </c>
    </row>
    <row r="115" spans="1:2" x14ac:dyDescent="0.25">
      <c r="A115" s="28" t="s">
        <v>23</v>
      </c>
      <c r="B115" s="29">
        <v>-833.8</v>
      </c>
    </row>
    <row r="116" spans="1:2" ht="18.75" x14ac:dyDescent="0.3">
      <c r="A116" s="24" t="s">
        <v>3</v>
      </c>
      <c r="B116" s="25">
        <f>SUM(B109:B115)</f>
        <v>496333.45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2019</vt:lpstr>
      <vt:lpstr>CREDIT AGRICOLE</vt:lpstr>
      <vt:lpstr>CREDEM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2026-04-14T07:24:19Z</dcterms:modified>
</cp:coreProperties>
</file>