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DEFINITIVO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1" i="2" l="1"/>
  <c r="B90" i="2"/>
  <c r="B89" i="2"/>
  <c r="B88" i="2"/>
  <c r="B82" i="2"/>
  <c r="B81" i="2"/>
  <c r="B80" i="2"/>
  <c r="B75" i="2"/>
  <c r="B74" i="2"/>
  <c r="B73" i="2"/>
  <c r="B67" i="2"/>
  <c r="B66" i="2"/>
  <c r="B65" i="2"/>
  <c r="B63" i="2"/>
  <c r="B59" i="2"/>
  <c r="B58" i="2"/>
  <c r="B54" i="2"/>
  <c r="B53" i="2"/>
  <c r="B52" i="2"/>
  <c r="B51" i="2"/>
  <c r="B47" i="2"/>
  <c r="B46" i="2"/>
  <c r="B45" i="2"/>
  <c r="B44" i="2"/>
  <c r="B48" i="2" l="1"/>
  <c r="B68" i="2"/>
  <c r="B76" i="2"/>
  <c r="B84" i="2"/>
  <c r="B55" i="2"/>
  <c r="B60" i="2"/>
  <c r="B92" i="2"/>
  <c r="B3" i="2" l="1"/>
  <c r="B38" i="2" l="1"/>
  <c r="B37" i="2"/>
  <c r="B36" i="2"/>
  <c r="B35" i="2"/>
  <c r="B34" i="2"/>
  <c r="B29" i="2"/>
  <c r="B28" i="2"/>
  <c r="B27" i="2"/>
  <c r="B23" i="2"/>
  <c r="B22" i="2"/>
  <c r="B21" i="2"/>
  <c r="B20" i="2"/>
  <c r="B14" i="2"/>
  <c r="B13" i="2"/>
  <c r="B12" i="2"/>
  <c r="B11" i="2"/>
  <c r="B6" i="2"/>
  <c r="B5" i="2"/>
  <c r="B4" i="2"/>
  <c r="B7" i="2" l="1"/>
  <c r="B15" i="2"/>
  <c r="B24" i="2"/>
  <c r="B31" i="2"/>
  <c r="B40" i="2"/>
</calcChain>
</file>

<file path=xl/sharedStrings.xml><?xml version="1.0" encoding="utf-8"?>
<sst xmlns="http://schemas.openxmlformats.org/spreadsheetml/2006/main" count="93" uniqueCount="24">
  <si>
    <t xml:space="preserve"> € </t>
  </si>
  <si>
    <t>INTERESSI E SPESE BANCARIE</t>
  </si>
  <si>
    <t>PAGAMENTO FATTURE FORNITORI ACQUISTO BENI/SERVIZI</t>
  </si>
  <si>
    <t>TOTALE MENSILE</t>
  </si>
  <si>
    <t>ASSICURAZIONI/POLIZZE/FRANCHIGIE</t>
  </si>
  <si>
    <t>STIPENDI/CONTRIBUTI/SPESE PERSONALE</t>
  </si>
  <si>
    <t>RATA FINANZIAMENTO</t>
  </si>
  <si>
    <t>SPESE ECONOMALI / MAV / BOLLETTINI</t>
  </si>
  <si>
    <t>IMPOSTE E TASSE / F24 / SISTRI / BOLLI AUTOMEZZI / CCIAA / BOLLI AUTOMEZZI</t>
  </si>
  <si>
    <t>RIMBORSI VARI</t>
  </si>
  <si>
    <t>ASM ISA SPA - DATI SUI PAGAMENTI
ANNO 2020</t>
  </si>
  <si>
    <t>MESE DI GENNAIO 2020</t>
  </si>
  <si>
    <t>MESE DI FEBBRAIO 2020</t>
  </si>
  <si>
    <t>MESE DI MARZO 2020</t>
  </si>
  <si>
    <t>MESE DI APRILE 2020</t>
  </si>
  <si>
    <t>MESE DI MAGGIO 2020</t>
  </si>
  <si>
    <t>MESE DI GIUGNO 2020</t>
  </si>
  <si>
    <t>MESE DI LUGLIO 2020</t>
  </si>
  <si>
    <t>MESE DI AGOSTO 2020</t>
  </si>
  <si>
    <t>MESE DI SETTEMBRE 2020</t>
  </si>
  <si>
    <t>MESE DI OTTOBRE 2020</t>
  </si>
  <si>
    <t>MESE DI NOVEMBRE 2020</t>
  </si>
  <si>
    <t>MESE DI DICEMBRE 2020</t>
  </si>
  <si>
    <t>DIVIDENDI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</si>
</sst>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3" fontId="0" fillId="0" borderId="0" xfId="1" applyFont="1"/>
    <xf numFmtId="0" fontId="2" fillId="0" borderId="0" xfId="0" applyFont="1"/>
    <xf numFmtId="43" fontId="2" fillId="0" borderId="0" xfId="1" applyFont="1"/>
    <xf numFmtId="0" fontId="2" fillId="2" borderId="0" xfId="0" applyFont="1" applyFill="1"/>
    <xf numFmtId="43" fontId="2" fillId="2" borderId="0" xfId="1" applyFont="1" applyFill="1"/>
    <xf numFmtId="43" fontId="4" fillId="0" borderId="0" xfId="1" applyFont="1"/>
    <xf numFmtId="0" fontId="3" fillId="0" borderId="0" xfId="0" applyFont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workbookViewId="0">
      <selection activeCell="D63" sqref="D63"/>
    </sheetView>
  </sheetViews>
  <sheetFormatPr defaultRowHeight="15" x14ac:dyDescent="0.25"/>
  <cols>
    <col min="1" max="1" width="72" customWidth="1"/>
    <col min="2" max="2" width="13.28515625" style="1" bestFit="1" customWidth="1"/>
  </cols>
  <sheetData>
    <row r="1" spans="1:2" ht="60" customHeight="1" x14ac:dyDescent="0.4">
      <c r="A1" s="7" t="s">
        <v>10</v>
      </c>
      <c r="B1" s="7"/>
    </row>
    <row r="2" spans="1:2" x14ac:dyDescent="0.25">
      <c r="A2" s="4" t="s">
        <v>11</v>
      </c>
      <c r="B2" s="5" t="s">
        <v>0</v>
      </c>
    </row>
    <row r="3" spans="1:2" x14ac:dyDescent="0.25">
      <c r="A3" t="s">
        <v>8</v>
      </c>
      <c r="B3" s="1">
        <f>-4192.73-176.5-964.97</f>
        <v>-5334.2</v>
      </c>
    </row>
    <row r="4" spans="1:2" x14ac:dyDescent="0.25">
      <c r="A4" t="s">
        <v>1</v>
      </c>
      <c r="B4" s="1">
        <f>-(13.51+13.51+179.4)-15.07-9354.59</f>
        <v>-9576.08</v>
      </c>
    </row>
    <row r="5" spans="1:2" x14ac:dyDescent="0.25">
      <c r="A5" t="s">
        <v>2</v>
      </c>
      <c r="B5" s="1">
        <f>-(58.2+77426.28+68300.48+62658.72+70881.06+32972.71+41994.69+43073.91+8073.68+457.84+2492.15+4424.76+7348.01+439.81)</f>
        <v>-420602.3000000001</v>
      </c>
    </row>
    <row r="6" spans="1:2" x14ac:dyDescent="0.25">
      <c r="A6" t="s">
        <v>7</v>
      </c>
      <c r="B6" s="1">
        <f>-8494-3590.04</f>
        <v>-12084.04</v>
      </c>
    </row>
    <row r="7" spans="1:2" x14ac:dyDescent="0.25">
      <c r="A7" s="4" t="s">
        <v>3</v>
      </c>
      <c r="B7" s="5">
        <f>SUM(B3:B6)</f>
        <v>-447596.62000000005</v>
      </c>
    </row>
    <row r="9" spans="1:2" x14ac:dyDescent="0.25">
      <c r="A9" s="4" t="s">
        <v>12</v>
      </c>
      <c r="B9" s="5" t="s">
        <v>0</v>
      </c>
    </row>
    <row r="10" spans="1:2" x14ac:dyDescent="0.25">
      <c r="A10" t="s">
        <v>9</v>
      </c>
      <c r="B10" s="1">
        <v>-45</v>
      </c>
    </row>
    <row r="11" spans="1:2" x14ac:dyDescent="0.25">
      <c r="A11" t="s">
        <v>8</v>
      </c>
      <c r="B11" s="1">
        <f>-25.57-34.7-148.79-641.33-60.34</f>
        <v>-910.73000000000013</v>
      </c>
    </row>
    <row r="12" spans="1:2" x14ac:dyDescent="0.25">
      <c r="A12" t="s">
        <v>1</v>
      </c>
      <c r="B12" s="1">
        <f>-13.47-236.63</f>
        <v>-250.1</v>
      </c>
    </row>
    <row r="13" spans="1:2" x14ac:dyDescent="0.25">
      <c r="A13" t="s">
        <v>2</v>
      </c>
      <c r="B13" s="1">
        <f>-(84.4+17.05+11.97+275896.32+31022.69+4440.52+112528.85+21883.33+52567.52+26851.96+60783.35+56737.65+22227.13+42641.35+41826.69+68250.93+144801.08+479.53+5159.06)</f>
        <v>-968211.38</v>
      </c>
    </row>
    <row r="14" spans="1:2" x14ac:dyDescent="0.25">
      <c r="A14" t="s">
        <v>7</v>
      </c>
      <c r="B14" s="1">
        <f>-18.58-1425</f>
        <v>-1443.58</v>
      </c>
    </row>
    <row r="15" spans="1:2" x14ac:dyDescent="0.25">
      <c r="A15" s="4" t="s">
        <v>3</v>
      </c>
      <c r="B15" s="5">
        <f>SUM(B10:B14)</f>
        <v>-970860.78999999992</v>
      </c>
    </row>
    <row r="17" spans="1:2" x14ac:dyDescent="0.25">
      <c r="A17" s="4" t="s">
        <v>13</v>
      </c>
      <c r="B17" s="5" t="s">
        <v>0</v>
      </c>
    </row>
    <row r="18" spans="1:2" x14ac:dyDescent="0.25">
      <c r="A18" t="s">
        <v>9</v>
      </c>
      <c r="B18" s="1">
        <v>-45</v>
      </c>
    </row>
    <row r="19" spans="1:2" x14ac:dyDescent="0.25">
      <c r="A19" t="s">
        <v>6</v>
      </c>
      <c r="B19" s="1">
        <v>-192772.81</v>
      </c>
    </row>
    <row r="20" spans="1:2" x14ac:dyDescent="0.25">
      <c r="A20" t="s">
        <v>8</v>
      </c>
      <c r="B20" s="1">
        <f>-516.46-34.7-34.7-5053.21</f>
        <v>-5639.07</v>
      </c>
    </row>
    <row r="21" spans="1:2" x14ac:dyDescent="0.25">
      <c r="A21" t="s">
        <v>1</v>
      </c>
      <c r="B21" s="1">
        <f>-269.05-12.92-82780.59-7075.31</f>
        <v>-90137.87</v>
      </c>
    </row>
    <row r="22" spans="1:2" x14ac:dyDescent="0.25">
      <c r="A22" t="s">
        <v>2</v>
      </c>
      <c r="B22" s="1">
        <f>-(582.3+5647+42569.56+157705.79+51815.6+465.98+73904.96+20024.43+25693.91+103513.81+46732.94+60029.91+2986.29+23.34+385.11)</f>
        <v>-592080.93000000005</v>
      </c>
    </row>
    <row r="23" spans="1:2" x14ac:dyDescent="0.25">
      <c r="A23" t="s">
        <v>7</v>
      </c>
      <c r="B23" s="1">
        <f>-3200-350</f>
        <v>-3550</v>
      </c>
    </row>
    <row r="24" spans="1:2" x14ac:dyDescent="0.25">
      <c r="A24" s="4" t="s">
        <v>3</v>
      </c>
      <c r="B24" s="5">
        <f>SUM(B18:B23)</f>
        <v>-884225.68</v>
      </c>
    </row>
    <row r="26" spans="1:2" x14ac:dyDescent="0.25">
      <c r="A26" s="4" t="s">
        <v>14</v>
      </c>
      <c r="B26" s="5" t="s">
        <v>0</v>
      </c>
    </row>
    <row r="27" spans="1:2" x14ac:dyDescent="0.25">
      <c r="A27" t="s">
        <v>8</v>
      </c>
      <c r="B27" s="1">
        <f>-100-101.5-1505.94-1876-2</f>
        <v>-3585.44</v>
      </c>
    </row>
    <row r="28" spans="1:2" x14ac:dyDescent="0.25">
      <c r="A28" t="s">
        <v>1</v>
      </c>
      <c r="B28" s="1">
        <f>-225.75-13.47</f>
        <v>-239.22</v>
      </c>
    </row>
    <row r="29" spans="1:2" x14ac:dyDescent="0.25">
      <c r="A29" t="s">
        <v>2</v>
      </c>
      <c r="B29" s="1">
        <f>-(885+26993.93+51227.16+84752.21+16344.32+74380.71+164159.75+13725.35+67892.24+136790.96+48073.26+4108+15021.38+6000+540+22708.06+489.07+3600+19476.26+210.72+11416.88+17310+259.31)</f>
        <v>-786364.57000000007</v>
      </c>
    </row>
    <row r="30" spans="1:2" x14ac:dyDescent="0.25">
      <c r="A30" t="s">
        <v>7</v>
      </c>
      <c r="B30" s="1">
        <v>-2500</v>
      </c>
    </row>
    <row r="31" spans="1:2" x14ac:dyDescent="0.25">
      <c r="A31" s="4" t="s">
        <v>3</v>
      </c>
      <c r="B31" s="5">
        <f>SUM(B27:B30)</f>
        <v>-792689.2300000001</v>
      </c>
    </row>
    <row r="33" spans="1:6" x14ac:dyDescent="0.25">
      <c r="A33" s="4" t="s">
        <v>15</v>
      </c>
      <c r="B33" s="5" t="s">
        <v>0</v>
      </c>
    </row>
    <row r="34" spans="1:6" x14ac:dyDescent="0.25">
      <c r="A34" t="s">
        <v>9</v>
      </c>
      <c r="B34" s="1">
        <f>-45-2770.17</f>
        <v>-2815.17</v>
      </c>
    </row>
    <row r="35" spans="1:6" x14ac:dyDescent="0.25">
      <c r="A35" t="s">
        <v>4</v>
      </c>
      <c r="B35" s="1">
        <f>-7260-172.5</f>
        <v>-7432.5</v>
      </c>
    </row>
    <row r="36" spans="1:6" x14ac:dyDescent="0.25">
      <c r="A36" t="s">
        <v>8</v>
      </c>
      <c r="B36" s="1">
        <f>-1198.94-5980.31-267.01</f>
        <v>-7446.26</v>
      </c>
    </row>
    <row r="37" spans="1:6" x14ac:dyDescent="0.25">
      <c r="A37" t="s">
        <v>1</v>
      </c>
      <c r="B37" s="1">
        <f>-183.45-13.2</f>
        <v>-196.64999999999998</v>
      </c>
    </row>
    <row r="38" spans="1:6" x14ac:dyDescent="0.25">
      <c r="A38" t="s">
        <v>2</v>
      </c>
      <c r="B38" s="1">
        <f>-19171.03-12466.66-294.75-9184.38-359.77-359.88-454.16-916-96780.41-48437.69-31091.93-174775.62-21319.24-92249.7</f>
        <v>-507861.22000000003</v>
      </c>
    </row>
    <row r="39" spans="1:6" x14ac:dyDescent="0.25">
      <c r="A39" t="s">
        <v>7</v>
      </c>
      <c r="B39" s="1">
        <v>-70</v>
      </c>
    </row>
    <row r="40" spans="1:6" x14ac:dyDescent="0.25">
      <c r="A40" s="4" t="s">
        <v>3</v>
      </c>
      <c r="B40" s="5">
        <f>SUM(B34:B39)</f>
        <v>-525821.80000000005</v>
      </c>
    </row>
    <row r="42" spans="1:6" x14ac:dyDescent="0.25">
      <c r="A42" s="4" t="s">
        <v>16</v>
      </c>
      <c r="B42" s="5" t="s">
        <v>0</v>
      </c>
      <c r="E42" s="1"/>
      <c r="F42" s="1"/>
    </row>
    <row r="43" spans="1:6" x14ac:dyDescent="0.25">
      <c r="A43" t="s">
        <v>6</v>
      </c>
      <c r="B43" s="1">
        <v>-192499.13</v>
      </c>
      <c r="E43" s="1"/>
      <c r="F43" s="1"/>
    </row>
    <row r="44" spans="1:6" x14ac:dyDescent="0.25">
      <c r="A44" t="s">
        <v>8</v>
      </c>
      <c r="B44" s="1">
        <f>-3130.95-94.97</f>
        <v>-3225.9199999999996</v>
      </c>
      <c r="E44" s="1"/>
      <c r="F44" s="1"/>
    </row>
    <row r="45" spans="1:6" x14ac:dyDescent="0.25">
      <c r="A45" t="s">
        <v>1</v>
      </c>
      <c r="B45" s="1">
        <f>-7075.31-214.43-13.47</f>
        <v>-7303.2100000000009</v>
      </c>
      <c r="E45" s="1"/>
      <c r="F45" s="1"/>
    </row>
    <row r="46" spans="1:6" x14ac:dyDescent="0.25">
      <c r="A46" t="s">
        <v>2</v>
      </c>
      <c r="B46" s="1">
        <f>-5606.97-4424.84-442.51-5.48-32015.26-97927.18-30276.56-144696.02-3460.83-35620.03-75342.07-16499.49-412.74-134354.23-39085.72-25021.42-3268.87-4770.63-340.09-3200</f>
        <v>-656770.93999999994</v>
      </c>
      <c r="E46" s="1"/>
      <c r="F46" s="1"/>
    </row>
    <row r="47" spans="1:6" x14ac:dyDescent="0.25">
      <c r="A47" t="s">
        <v>7</v>
      </c>
      <c r="B47" s="1">
        <f>-1590-100-3590.07-9136.96</f>
        <v>-14417.029999999999</v>
      </c>
      <c r="E47" s="1"/>
      <c r="F47" s="1"/>
    </row>
    <row r="48" spans="1:6" x14ac:dyDescent="0.25">
      <c r="A48" s="4" t="s">
        <v>3</v>
      </c>
      <c r="B48" s="5">
        <f>SUM(B43:B47)</f>
        <v>-874216.23</v>
      </c>
      <c r="D48" s="2"/>
      <c r="E48" s="3"/>
      <c r="F48" s="6"/>
    </row>
    <row r="49" spans="1:6" x14ac:dyDescent="0.25">
      <c r="E49" s="1"/>
      <c r="F49" s="1"/>
    </row>
    <row r="50" spans="1:6" x14ac:dyDescent="0.25">
      <c r="A50" s="4" t="s">
        <v>17</v>
      </c>
      <c r="B50" s="5" t="s">
        <v>0</v>
      </c>
      <c r="E50" s="1"/>
      <c r="F50" s="1"/>
    </row>
    <row r="51" spans="1:6" x14ac:dyDescent="0.25">
      <c r="A51" t="s">
        <v>8</v>
      </c>
      <c r="B51" s="1">
        <f>-62294-4-828-2614.93-602.98</f>
        <v>-66343.909999999989</v>
      </c>
      <c r="E51" s="1"/>
      <c r="F51" s="1"/>
    </row>
    <row r="52" spans="1:6" x14ac:dyDescent="0.25">
      <c r="A52" t="s">
        <v>1</v>
      </c>
      <c r="B52" s="1">
        <f>-208.5-13.2</f>
        <v>-221.7</v>
      </c>
      <c r="E52" s="1"/>
      <c r="F52" s="1"/>
    </row>
    <row r="53" spans="1:6" x14ac:dyDescent="0.25">
      <c r="A53" t="s">
        <v>2</v>
      </c>
      <c r="B53" s="1">
        <f>-499.78-2150-64045.27-10439.24-35466.34-125387.8-55675.19-23237.52-36396.98-34610.91-71100.53-73837.73-59624.34-2976.95-411.59-41184.63-3714.96-498-482.99</f>
        <v>-641740.74999999988</v>
      </c>
      <c r="E53" s="1"/>
      <c r="F53" s="1"/>
    </row>
    <row r="54" spans="1:6" x14ac:dyDescent="0.25">
      <c r="A54" t="s">
        <v>7</v>
      </c>
      <c r="B54" s="1">
        <f>-1166-150-240-175.9-26.5</f>
        <v>-1758.4</v>
      </c>
      <c r="E54" s="1"/>
      <c r="F54" s="1"/>
    </row>
    <row r="55" spans="1:6" x14ac:dyDescent="0.25">
      <c r="A55" s="4" t="s">
        <v>3</v>
      </c>
      <c r="B55" s="5">
        <f>SUM(B51:B54)</f>
        <v>-710064.75999999989</v>
      </c>
      <c r="D55" s="2"/>
      <c r="E55" s="3"/>
      <c r="F55" s="6"/>
    </row>
    <row r="56" spans="1:6" x14ac:dyDescent="0.25">
      <c r="E56" s="1"/>
      <c r="F56" s="1"/>
    </row>
    <row r="57" spans="1:6" x14ac:dyDescent="0.25">
      <c r="A57" s="4" t="s">
        <v>18</v>
      </c>
      <c r="B57" s="5" t="s">
        <v>0</v>
      </c>
      <c r="E57" s="1"/>
      <c r="F57" s="1"/>
    </row>
    <row r="58" spans="1:6" x14ac:dyDescent="0.25">
      <c r="A58" t="s">
        <v>1</v>
      </c>
      <c r="B58" s="1">
        <f>-13.47-170.95</f>
        <v>-184.42</v>
      </c>
      <c r="E58" s="1"/>
      <c r="F58" s="1"/>
    </row>
    <row r="59" spans="1:6" x14ac:dyDescent="0.25">
      <c r="A59" t="s">
        <v>2</v>
      </c>
      <c r="B59" s="1">
        <f>-5709.2-5705-416.52-345.78-237.8-43546.27-16700.18-40317.86-120262.42-51580.19-105359.49-57427.78-51667.05-46875.48</f>
        <v>-546151.02</v>
      </c>
      <c r="E59" s="1"/>
      <c r="F59" s="1"/>
    </row>
    <row r="60" spans="1:6" x14ac:dyDescent="0.25">
      <c r="A60" s="4" t="s">
        <v>3</v>
      </c>
      <c r="B60" s="5">
        <f>SUM(B58:B59)</f>
        <v>-546335.44000000006</v>
      </c>
      <c r="D60" s="2"/>
      <c r="E60" s="3"/>
      <c r="F60" s="6"/>
    </row>
    <row r="61" spans="1:6" x14ac:dyDescent="0.25">
      <c r="E61" s="1"/>
      <c r="F61" s="1"/>
    </row>
    <row r="62" spans="1:6" x14ac:dyDescent="0.25">
      <c r="A62" s="4" t="s">
        <v>19</v>
      </c>
      <c r="B62" s="5" t="s">
        <v>0</v>
      </c>
      <c r="E62" s="1"/>
      <c r="F62" s="1"/>
    </row>
    <row r="63" spans="1:6" x14ac:dyDescent="0.25">
      <c r="A63" t="s">
        <v>5</v>
      </c>
      <c r="B63" s="1">
        <f>-118285.85-79651.64</f>
        <v>-197937.49</v>
      </c>
      <c r="E63" s="1"/>
      <c r="F63" s="1"/>
    </row>
    <row r="64" spans="1:6" x14ac:dyDescent="0.25">
      <c r="A64" t="s">
        <v>6</v>
      </c>
      <c r="B64" s="1">
        <v>-192978.25</v>
      </c>
      <c r="E64" s="1"/>
      <c r="F64" s="1"/>
    </row>
    <row r="65" spans="1:6" x14ac:dyDescent="0.25">
      <c r="A65" t="s">
        <v>8</v>
      </c>
      <c r="B65" s="1">
        <f>-2098.94-34.7-3287.87</f>
        <v>-5421.51</v>
      </c>
      <c r="E65" s="1"/>
      <c r="F65" s="1"/>
    </row>
    <row r="66" spans="1:6" x14ac:dyDescent="0.25">
      <c r="A66" t="s">
        <v>1</v>
      </c>
      <c r="B66" s="1">
        <f>-227.83-13.47-7075.31</f>
        <v>-7316.6100000000006</v>
      </c>
      <c r="E66" s="1"/>
      <c r="F66" s="1"/>
    </row>
    <row r="67" spans="1:6" x14ac:dyDescent="0.25">
      <c r="A67" t="s">
        <v>2</v>
      </c>
      <c r="B67" s="1">
        <f>-240.02-5718.02-26142.08-29136.44-19844.93-44160.12-5710.76-19882.41-5.48-50716.24-25067.02-153517.51-15658.93-3127.8-34992.57-75484.33-1473.23-92470.47</f>
        <v>-603348.36</v>
      </c>
      <c r="E67" s="1"/>
      <c r="F67" s="1"/>
    </row>
    <row r="68" spans="1:6" x14ac:dyDescent="0.25">
      <c r="A68" s="4" t="s">
        <v>3</v>
      </c>
      <c r="B68" s="5">
        <f>SUM(B63:B67)</f>
        <v>-1007002.22</v>
      </c>
      <c r="D68" s="2"/>
      <c r="E68" s="3"/>
      <c r="F68" s="6"/>
    </row>
    <row r="69" spans="1:6" x14ac:dyDescent="0.25">
      <c r="E69" s="1"/>
      <c r="F69" s="1"/>
    </row>
    <row r="70" spans="1:6" x14ac:dyDescent="0.25">
      <c r="A70" s="4" t="s">
        <v>20</v>
      </c>
      <c r="B70" s="5" t="s">
        <v>0</v>
      </c>
      <c r="E70" s="1"/>
      <c r="F70" s="1"/>
    </row>
    <row r="71" spans="1:6" x14ac:dyDescent="0.25">
      <c r="A71" t="s">
        <v>4</v>
      </c>
      <c r="B71" s="1">
        <v>-465</v>
      </c>
      <c r="E71" s="1"/>
      <c r="F71" s="1"/>
    </row>
    <row r="72" spans="1:6" x14ac:dyDescent="0.25">
      <c r="A72" t="s">
        <v>8</v>
      </c>
      <c r="B72" s="1">
        <v>-34.700000000000003</v>
      </c>
      <c r="E72" s="1"/>
      <c r="F72" s="1"/>
    </row>
    <row r="73" spans="1:6" x14ac:dyDescent="0.25">
      <c r="A73" t="s">
        <v>1</v>
      </c>
      <c r="B73" s="1">
        <f>-215.6-13.2</f>
        <v>-228.79999999999998</v>
      </c>
      <c r="E73" s="1"/>
      <c r="F73" s="1"/>
    </row>
    <row r="74" spans="1:6" x14ac:dyDescent="0.25">
      <c r="A74" t="s">
        <v>2</v>
      </c>
      <c r="B74" s="1">
        <f>-308.48-5477.79-5433.36-86081.27-28426.93-190869.22-144246.1-69324.59-51613.97-161843.36-5641.5-55317.26-53150.62-84120.36-15106.8-191.97-27807.73</f>
        <v>-984961.30999999994</v>
      </c>
      <c r="E74" s="1"/>
      <c r="F74" s="1"/>
    </row>
    <row r="75" spans="1:6" x14ac:dyDescent="0.25">
      <c r="A75" t="s">
        <v>7</v>
      </c>
      <c r="B75" s="1">
        <f>-50-803.4-129.9-70-162</f>
        <v>-1215.3</v>
      </c>
      <c r="E75" s="1"/>
      <c r="F75" s="1"/>
    </row>
    <row r="76" spans="1:6" x14ac:dyDescent="0.25">
      <c r="A76" s="4" t="s">
        <v>3</v>
      </c>
      <c r="B76" s="5">
        <f>SUM(B71:B75)</f>
        <v>-986905.11</v>
      </c>
      <c r="D76" s="2"/>
      <c r="E76" s="3"/>
      <c r="F76" s="6"/>
    </row>
    <row r="77" spans="1:6" x14ac:dyDescent="0.25">
      <c r="E77" s="1"/>
      <c r="F77" s="1"/>
    </row>
    <row r="78" spans="1:6" x14ac:dyDescent="0.25">
      <c r="A78" s="4" t="s">
        <v>21</v>
      </c>
      <c r="B78" s="5" t="s">
        <v>0</v>
      </c>
      <c r="E78" s="1"/>
      <c r="F78" s="1"/>
    </row>
    <row r="79" spans="1:6" x14ac:dyDescent="0.25">
      <c r="A79" t="s">
        <v>23</v>
      </c>
      <c r="B79" s="1">
        <v>-400000</v>
      </c>
      <c r="E79" s="1"/>
      <c r="F79" s="1"/>
    </row>
    <row r="80" spans="1:6" x14ac:dyDescent="0.25">
      <c r="A80" t="s">
        <v>8</v>
      </c>
      <c r="B80" s="1">
        <f>-122981.4-1059.28-988.5-3587.16</f>
        <v>-128616.34</v>
      </c>
      <c r="E80" s="1"/>
      <c r="F80" s="1"/>
    </row>
    <row r="81" spans="1:6" x14ac:dyDescent="0.25">
      <c r="A81" t="s">
        <v>1</v>
      </c>
      <c r="B81" s="1">
        <f>-196.73-13.47</f>
        <v>-210.2</v>
      </c>
      <c r="E81" s="1"/>
      <c r="F81" s="1"/>
    </row>
    <row r="82" spans="1:6" x14ac:dyDescent="0.25">
      <c r="A82" t="s">
        <v>2</v>
      </c>
      <c r="B82" s="1">
        <f>-5606.67-474.32-30884.88-250283.99-122340.33-70782.89-9606.19-472.53-305.56-5546.3-542-117130-9946.26-54.22-50149.18-141746.9-29164.23-157172.6-35427.41-33506.35</f>
        <v>-1071142.81</v>
      </c>
      <c r="E82" s="1"/>
      <c r="F82" s="1"/>
    </row>
    <row r="83" spans="1:6" x14ac:dyDescent="0.25">
      <c r="A83" t="s">
        <v>7</v>
      </c>
      <c r="B83" s="1">
        <v>-1963</v>
      </c>
      <c r="E83" s="1"/>
      <c r="F83" s="1"/>
    </row>
    <row r="84" spans="1:6" x14ac:dyDescent="0.25">
      <c r="A84" s="4" t="s">
        <v>3</v>
      </c>
      <c r="B84" s="5">
        <f>SUM(B79:B83)</f>
        <v>-1601932.35</v>
      </c>
      <c r="D84" s="2"/>
      <c r="E84" s="3"/>
      <c r="F84" s="6"/>
    </row>
    <row r="85" spans="1:6" x14ac:dyDescent="0.25">
      <c r="E85" s="1"/>
      <c r="F85" s="1"/>
    </row>
    <row r="86" spans="1:6" x14ac:dyDescent="0.25">
      <c r="A86" s="4" t="s">
        <v>22</v>
      </c>
      <c r="B86" s="5" t="s">
        <v>0</v>
      </c>
      <c r="E86" s="1"/>
      <c r="F86" s="1"/>
    </row>
    <row r="87" spans="1:6" x14ac:dyDescent="0.25">
      <c r="A87" t="s">
        <v>6</v>
      </c>
      <c r="B87" s="1">
        <v>-192009.9</v>
      </c>
      <c r="E87" s="1"/>
      <c r="F87" s="1"/>
    </row>
    <row r="88" spans="1:6" x14ac:dyDescent="0.25">
      <c r="A88" t="s">
        <v>8</v>
      </c>
      <c r="B88" s="1">
        <f>-311.79-2899.72-87.64</f>
        <v>-3299.1499999999996</v>
      </c>
      <c r="E88" s="1"/>
      <c r="F88" s="1"/>
    </row>
    <row r="89" spans="1:6" x14ac:dyDescent="0.25">
      <c r="A89" t="s">
        <v>1</v>
      </c>
      <c r="B89" s="1">
        <f>-6779.74-245.4-13.2</f>
        <v>-7038.3399999999992</v>
      </c>
      <c r="E89" s="1"/>
      <c r="F89" s="1"/>
    </row>
    <row r="90" spans="1:6" x14ac:dyDescent="0.25">
      <c r="A90" t="s">
        <v>2</v>
      </c>
      <c r="B90" s="1">
        <f>-485.44-5824.16-5719.3-1620.58-29197.1-63045.63-36040-370.82-154240.39-177.38-5511.78-41855.49-7339.75-2907.36-580-79.51-8794.8-34925.63-14049.39-22308.28-139453.74-60737.78-19453.74-77811.17</f>
        <v>-732529.22000000009</v>
      </c>
      <c r="E90" s="1"/>
      <c r="F90" s="1"/>
    </row>
    <row r="91" spans="1:6" x14ac:dyDescent="0.25">
      <c r="A91" t="s">
        <v>7</v>
      </c>
      <c r="B91" s="1">
        <f>-1500-1136.22</f>
        <v>-2636.2200000000003</v>
      </c>
      <c r="E91" s="1"/>
      <c r="F91" s="1"/>
    </row>
    <row r="92" spans="1:6" x14ac:dyDescent="0.25">
      <c r="A92" s="4" t="s">
        <v>3</v>
      </c>
      <c r="B92" s="5">
        <f>SUM(B87:B91)</f>
        <v>-937512.83000000007</v>
      </c>
      <c r="D92" s="2"/>
      <c r="E92" s="3"/>
      <c r="F92" s="6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DEFINITIVO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2021-02-11T08:47:22Z</dcterms:modified>
</cp:coreProperties>
</file>