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C99E1A6C-354F-4807-93D5-2547E82290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EFINITIVO" sheetId="3" r:id="rId1"/>
    <sheet name="Foglio1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7" i="3" l="1"/>
  <c r="B97" i="3"/>
  <c r="B77" i="3"/>
  <c r="B67" i="3"/>
  <c r="B37" i="3"/>
  <c r="B17" i="3"/>
  <c r="B116" i="3" l="1"/>
  <c r="B115" i="3"/>
  <c r="B114" i="3"/>
  <c r="B112" i="3"/>
  <c r="B106" i="3"/>
  <c r="B105" i="3"/>
  <c r="B104" i="3"/>
  <c r="B96" i="3"/>
  <c r="B95" i="3"/>
  <c r="B94" i="3"/>
  <c r="B86" i="3"/>
  <c r="B85" i="3"/>
  <c r="B84" i="3"/>
  <c r="B76" i="3"/>
  <c r="B75" i="3"/>
  <c r="B74" i="3"/>
  <c r="B66" i="3"/>
  <c r="B65" i="3"/>
  <c r="B64" i="3"/>
  <c r="B57" i="3"/>
  <c r="B56" i="3"/>
  <c r="B55" i="3"/>
  <c r="B54" i="3"/>
  <c r="B46" i="3"/>
  <c r="B45" i="3"/>
  <c r="B44" i="3"/>
  <c r="B36" i="3"/>
  <c r="B35" i="3"/>
  <c r="B34" i="3"/>
  <c r="B32" i="3"/>
  <c r="B26" i="3"/>
  <c r="B25" i="3"/>
  <c r="B24" i="3"/>
  <c r="B16" i="3"/>
  <c r="B15" i="3"/>
  <c r="B14" i="3"/>
  <c r="B7" i="3"/>
  <c r="B6" i="3"/>
  <c r="B5" i="3"/>
  <c r="B4" i="3"/>
  <c r="B88" i="3" l="1"/>
  <c r="B108" i="3"/>
  <c r="B98" i="3"/>
  <c r="B58" i="3"/>
  <c r="B48" i="3"/>
  <c r="B9" i="3"/>
  <c r="B118" i="3"/>
  <c r="B18" i="3"/>
  <c r="B68" i="3"/>
  <c r="B28" i="3"/>
  <c r="B38" i="3"/>
  <c r="B78" i="3"/>
</calcChain>
</file>

<file path=xl/sharedStrings.xml><?xml version="1.0" encoding="utf-8"?>
<sst xmlns="http://schemas.openxmlformats.org/spreadsheetml/2006/main" count="119" uniqueCount="22">
  <si>
    <t xml:space="preserve"> € </t>
  </si>
  <si>
    <t>INTERESSI E SPESE BANCARIE</t>
  </si>
  <si>
    <t>PAGAMENTO FATTURE FORNITORI ACQUISTO BENI/SERVIZI</t>
  </si>
  <si>
    <t>MESE DI GENNAIO 2018</t>
  </si>
  <si>
    <t>ASM ISA SPA - DATI SUI PAGAMENTI
ANNO 2018</t>
  </si>
  <si>
    <t>TOTALE MENSILE</t>
  </si>
  <si>
    <t>ASSICURAZIONI/POLIZZE/FRANCHIGIE</t>
  </si>
  <si>
    <t>MESE DI FEBBRAIO 2018</t>
  </si>
  <si>
    <t>MESE DI MARZO 2018</t>
  </si>
  <si>
    <t>RATA FINANZIAMENTO</t>
  </si>
  <si>
    <t>MESE DI APRILE 2018</t>
  </si>
  <si>
    <t>MESE DI MAGGIO 2018</t>
  </si>
  <si>
    <t>MESE DI GIUGNO 2018</t>
  </si>
  <si>
    <t>MESE DI LUGLIO 2018</t>
  </si>
  <si>
    <t>MESE DI AGOSTO 2018</t>
  </si>
  <si>
    <t>MESE DI SETTEMBRE 2018</t>
  </si>
  <si>
    <t>MESE DI OTTOBRE 2018</t>
  </si>
  <si>
    <t>MESE DI NOVEMBRE 2018</t>
  </si>
  <si>
    <t>MESE DI DICEMBRE 2018</t>
  </si>
  <si>
    <t>RIMBORSI VARI</t>
  </si>
  <si>
    <t>SPESE ECONOMALI / MAV / BOLLETTINI</t>
  </si>
  <si>
    <t>IMPOSTE E TASSE / F24 / SISTRI / BOLLI AUTOMEZZI / ALBO AUTOTRASP. / CCIAA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</si>
</sst>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2" borderId="0" xfId="0" applyFont="1" applyFill="1"/>
    <xf numFmtId="43" fontId="2" fillId="2" borderId="0" xfId="1" applyFont="1" applyFill="1"/>
    <xf numFmtId="0" fontId="3" fillId="0" borderId="0" xfId="0" applyFont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8"/>
  <sheetViews>
    <sheetView tabSelected="1" workbookViewId="0">
      <selection activeCell="F93" sqref="F93"/>
    </sheetView>
  </sheetViews>
  <sheetFormatPr defaultRowHeight="15" x14ac:dyDescent="0.25"/>
  <cols>
    <col min="1" max="1" width="79.5703125" bestFit="1" customWidth="1"/>
    <col min="2" max="2" width="13.28515625" style="1" bestFit="1" customWidth="1"/>
  </cols>
  <sheetData>
    <row r="1" spans="1:2" ht="60" customHeight="1" x14ac:dyDescent="0.4">
      <c r="A1" s="4" t="s">
        <v>4</v>
      </c>
      <c r="B1" s="4"/>
    </row>
    <row r="2" spans="1:2" x14ac:dyDescent="0.25">
      <c r="A2" s="2" t="s">
        <v>3</v>
      </c>
      <c r="B2" s="3" t="s">
        <v>0</v>
      </c>
    </row>
    <row r="3" spans="1:2" x14ac:dyDescent="0.25">
      <c r="A3" t="s">
        <v>19</v>
      </c>
      <c r="B3" s="1">
        <v>-115</v>
      </c>
    </row>
    <row r="4" spans="1:2" x14ac:dyDescent="0.25">
      <c r="A4" t="s">
        <v>6</v>
      </c>
      <c r="B4" s="1">
        <f>-200-498-35266-1950-24505-2298.3-4150.04</f>
        <v>-68867.34</v>
      </c>
    </row>
    <row r="5" spans="1:2" x14ac:dyDescent="0.25">
      <c r="A5" t="s">
        <v>21</v>
      </c>
      <c r="B5" s="1">
        <f>-2972.4-166.67</f>
        <v>-3139.07</v>
      </c>
    </row>
    <row r="6" spans="1:2" x14ac:dyDescent="0.25">
      <c r="A6" t="s">
        <v>1</v>
      </c>
      <c r="B6" s="1">
        <f>-(1.07+13.51+1.03+13.51+17.55+9.75+8.5+78.35+21.45+5.85+1.95+2.2+56.15+1.95)</f>
        <v>-232.81999999999994</v>
      </c>
    </row>
    <row r="7" spans="1:2" x14ac:dyDescent="0.25">
      <c r="A7" t="s">
        <v>2</v>
      </c>
      <c r="B7" s="1">
        <f>-(54598.7+45523.33+21835.76+13332.57+2.13+21443.88+5153.33+7705.6+400+788.57+30126.01+19105.75+96744.46)</f>
        <v>-316760.09000000003</v>
      </c>
    </row>
    <row r="8" spans="1:2" x14ac:dyDescent="0.25">
      <c r="A8" t="s">
        <v>20</v>
      </c>
      <c r="B8" s="1">
        <v>-9160</v>
      </c>
    </row>
    <row r="9" spans="1:2" x14ac:dyDescent="0.25">
      <c r="A9" s="2" t="s">
        <v>5</v>
      </c>
      <c r="B9" s="3">
        <f>SUM(B3:B8)</f>
        <v>-398274.32000000007</v>
      </c>
    </row>
    <row r="11" spans="1:2" x14ac:dyDescent="0.25">
      <c r="A11" s="2" t="s">
        <v>7</v>
      </c>
      <c r="B11" s="3" t="s">
        <v>0</v>
      </c>
    </row>
    <row r="12" spans="1:2" x14ac:dyDescent="0.25">
      <c r="A12" t="s">
        <v>19</v>
      </c>
    </row>
    <row r="13" spans="1:2" x14ac:dyDescent="0.25">
      <c r="A13" t="s">
        <v>6</v>
      </c>
    </row>
    <row r="14" spans="1:2" x14ac:dyDescent="0.25">
      <c r="A14" t="s">
        <v>21</v>
      </c>
      <c r="B14" s="1">
        <f>-964.09-677</f>
        <v>-1641.0900000000001</v>
      </c>
    </row>
    <row r="15" spans="1:2" x14ac:dyDescent="0.25">
      <c r="A15" t="s">
        <v>1</v>
      </c>
      <c r="B15" s="1">
        <f>-(1.95+19.5+2.2+5.1+1.95+7.8+1.05+13.49+19.5+13.49+89.7+10+30.65+3.9+9.75)</f>
        <v>-230.03</v>
      </c>
    </row>
    <row r="16" spans="1:2" x14ac:dyDescent="0.25">
      <c r="A16" t="s">
        <v>2</v>
      </c>
      <c r="B16" s="1">
        <f>-(336+684.65+35823.14+4340.9+2019.32+118011.16+6048+32624.97+17646.81+3993.6+38240.03+1890+2500+67881.22+79134.72+37915+7707.67+12889.69+2867.28+220076.97+5183.49)</f>
        <v>-697814.62</v>
      </c>
    </row>
    <row r="17" spans="1:2" x14ac:dyDescent="0.25">
      <c r="A17" t="s">
        <v>20</v>
      </c>
      <c r="B17" s="1">
        <f>-1080-75</f>
        <v>-1155</v>
      </c>
    </row>
    <row r="18" spans="1:2" x14ac:dyDescent="0.25">
      <c r="A18" s="2" t="s">
        <v>5</v>
      </c>
      <c r="B18" s="3">
        <f>SUM(B12:B17)</f>
        <v>-700840.74</v>
      </c>
    </row>
    <row r="20" spans="1:2" x14ac:dyDescent="0.25">
      <c r="A20" s="2" t="s">
        <v>8</v>
      </c>
      <c r="B20" s="3" t="s">
        <v>0</v>
      </c>
    </row>
    <row r="21" spans="1:2" x14ac:dyDescent="0.25">
      <c r="A21" t="s">
        <v>19</v>
      </c>
      <c r="B21" s="1">
        <v>-2038</v>
      </c>
    </row>
    <row r="22" spans="1:2" x14ac:dyDescent="0.25">
      <c r="A22" t="s">
        <v>6</v>
      </c>
    </row>
    <row r="23" spans="1:2" x14ac:dyDescent="0.25">
      <c r="A23" t="s">
        <v>9</v>
      </c>
      <c r="B23" s="1">
        <v>-192976.14</v>
      </c>
    </row>
    <row r="24" spans="1:2" x14ac:dyDescent="0.25">
      <c r="A24" t="s">
        <v>21</v>
      </c>
      <c r="B24" s="1">
        <f>-255-4006.5-516.46-32.27-389.28</f>
        <v>-5199.51</v>
      </c>
    </row>
    <row r="25" spans="1:2" x14ac:dyDescent="0.25">
      <c r="A25" t="s">
        <v>1</v>
      </c>
      <c r="B25" s="1">
        <f>-(19.62+37.55+7.2+3.9+31.2+104.2+12.67+12.67+20.53+7068.62+29587.36+41.32)</f>
        <v>-36946.840000000004</v>
      </c>
    </row>
    <row r="26" spans="1:2" x14ac:dyDescent="0.25">
      <c r="A26" t="s">
        <v>2</v>
      </c>
      <c r="B26" s="1">
        <f>-(72016.76+30700.4+3950+39.29+3993.6+712.58+483+12117.38+31178.75+16056.96+32624.97+39296.4+69406.21+28508.77+5429.14+170.8+1234.8+1590.1+81.95+7052.67)</f>
        <v>-356644.52999999997</v>
      </c>
    </row>
    <row r="27" spans="1:2" x14ac:dyDescent="0.25">
      <c r="A27" t="s">
        <v>20</v>
      </c>
      <c r="B27" s="1">
        <v>-2000</v>
      </c>
    </row>
    <row r="28" spans="1:2" x14ac:dyDescent="0.25">
      <c r="A28" s="2" t="s">
        <v>5</v>
      </c>
      <c r="B28" s="3">
        <f>SUM(B21:B27)</f>
        <v>-595805.02</v>
      </c>
    </row>
    <row r="30" spans="1:2" x14ac:dyDescent="0.25">
      <c r="A30" s="2" t="s">
        <v>10</v>
      </c>
      <c r="B30" s="3" t="s">
        <v>0</v>
      </c>
    </row>
    <row r="31" spans="1:2" x14ac:dyDescent="0.25">
      <c r="A31" t="s">
        <v>19</v>
      </c>
    </row>
    <row r="32" spans="1:2" x14ac:dyDescent="0.25">
      <c r="A32" t="s">
        <v>6</v>
      </c>
      <c r="B32" s="1">
        <f>-1013.42-1680</f>
        <v>-2693.42</v>
      </c>
    </row>
    <row r="33" spans="1:2" x14ac:dyDescent="0.25">
      <c r="A33" t="s">
        <v>9</v>
      </c>
    </row>
    <row r="34" spans="1:2" x14ac:dyDescent="0.25">
      <c r="A34" t="s">
        <v>21</v>
      </c>
      <c r="B34" s="1">
        <f>-900-100-1407.4-193.78-1900</f>
        <v>-4501.18</v>
      </c>
    </row>
    <row r="35" spans="1:2" x14ac:dyDescent="0.25">
      <c r="A35" t="s">
        <v>1</v>
      </c>
      <c r="B35" s="1">
        <f>-(13.49+21.45+9.75+15.95+133.6+13.25+13.49)</f>
        <v>-220.98000000000002</v>
      </c>
    </row>
    <row r="36" spans="1:2" x14ac:dyDescent="0.25">
      <c r="A36" t="s">
        <v>2</v>
      </c>
      <c r="B36" s="1">
        <f>-(211.14+26696+893.79+229505.96+65340.71+1985.98+51571.48+60380.39+38959.47+39925.41+17224.45+22136+6229.97+5824+24120.12+4566)</f>
        <v>-595570.86999999988</v>
      </c>
    </row>
    <row r="37" spans="1:2" x14ac:dyDescent="0.25">
      <c r="A37" t="s">
        <v>20</v>
      </c>
      <c r="B37" s="1">
        <f>-500-7.5-249</f>
        <v>-756.5</v>
      </c>
    </row>
    <row r="38" spans="1:2" x14ac:dyDescent="0.25">
      <c r="A38" s="2" t="s">
        <v>5</v>
      </c>
      <c r="B38" s="3">
        <f>SUM(B31:B37)</f>
        <v>-603742.94999999984</v>
      </c>
    </row>
    <row r="40" spans="1:2" x14ac:dyDescent="0.25">
      <c r="A40" s="2" t="s">
        <v>11</v>
      </c>
      <c r="B40" s="3" t="s">
        <v>0</v>
      </c>
    </row>
    <row r="41" spans="1:2" x14ac:dyDescent="0.25">
      <c r="A41" t="s">
        <v>19</v>
      </c>
    </row>
    <row r="42" spans="1:2" x14ac:dyDescent="0.25">
      <c r="A42" t="s">
        <v>6</v>
      </c>
    </row>
    <row r="43" spans="1:2" x14ac:dyDescent="0.25">
      <c r="A43" t="s">
        <v>9</v>
      </c>
    </row>
    <row r="44" spans="1:2" x14ac:dyDescent="0.25">
      <c r="A44" t="s">
        <v>21</v>
      </c>
      <c r="B44" s="1">
        <f>-4026.71-67.63</f>
        <v>-4094.34</v>
      </c>
    </row>
    <row r="45" spans="1:2" x14ac:dyDescent="0.25">
      <c r="A45" t="s">
        <v>1</v>
      </c>
      <c r="B45" s="1">
        <f>-1.7-217.5-35-13.22-13.22</f>
        <v>-280.64000000000004</v>
      </c>
    </row>
    <row r="46" spans="1:2" x14ac:dyDescent="0.25">
      <c r="A46" t="s">
        <v>2</v>
      </c>
      <c r="B46" s="1">
        <f>-(22309.28+41021.2+8997.01+121452.1+13057.55+11538.83+13110.42+32624.97+423660.38+72449.18+379741.32+21185.43+20476.25+981.88+648.27+5824+3850)</f>
        <v>-1192928.0699999998</v>
      </c>
    </row>
    <row r="47" spans="1:2" x14ac:dyDescent="0.25">
      <c r="A47" t="s">
        <v>20</v>
      </c>
      <c r="B47" s="1">
        <v>-163.65</v>
      </c>
    </row>
    <row r="48" spans="1:2" x14ac:dyDescent="0.25">
      <c r="A48" s="2" t="s">
        <v>5</v>
      </c>
      <c r="B48" s="3">
        <f>SUM(B41:B47)</f>
        <v>-1197466.6999999997</v>
      </c>
    </row>
    <row r="50" spans="1:2" x14ac:dyDescent="0.25">
      <c r="A50" s="2" t="s">
        <v>12</v>
      </c>
      <c r="B50" s="3" t="s">
        <v>0</v>
      </c>
    </row>
    <row r="51" spans="1:2" x14ac:dyDescent="0.25">
      <c r="A51" t="s">
        <v>19</v>
      </c>
      <c r="B51" s="1">
        <v>-185</v>
      </c>
    </row>
    <row r="52" spans="1:2" x14ac:dyDescent="0.25">
      <c r="A52" t="s">
        <v>6</v>
      </c>
    </row>
    <row r="53" spans="1:2" x14ac:dyDescent="0.25">
      <c r="A53" t="s">
        <v>9</v>
      </c>
      <c r="B53" s="1">
        <v>-192971.22</v>
      </c>
    </row>
    <row r="54" spans="1:2" x14ac:dyDescent="0.25">
      <c r="A54" t="s">
        <v>21</v>
      </c>
      <c r="B54" s="1">
        <f>-2337.67-533-92.33</f>
        <v>-2963</v>
      </c>
    </row>
    <row r="55" spans="1:2" x14ac:dyDescent="0.25">
      <c r="A55" t="s">
        <v>1</v>
      </c>
      <c r="B55" s="1">
        <f>-7068.62-19.62-216.7-13.49-13.49-3.9</f>
        <v>-7335.8199999999988</v>
      </c>
    </row>
    <row r="56" spans="1:2" x14ac:dyDescent="0.25">
      <c r="A56" t="s">
        <v>2</v>
      </c>
      <c r="B56" s="1">
        <f>-(65900.24+28780.79+6344+23009.25+2395.03+42451.42+162582.05+20586.12+13428.69+34773.73+49617.74+3100.45+5824+33347.94+32830.06+66749.14+1994.38+5398)</f>
        <v>-599113.03</v>
      </c>
    </row>
    <row r="57" spans="1:2" x14ac:dyDescent="0.25">
      <c r="A57" t="s">
        <v>20</v>
      </c>
      <c r="B57" s="1">
        <f>-3552.71-86.6-30</f>
        <v>-3669.31</v>
      </c>
    </row>
    <row r="58" spans="1:2" x14ac:dyDescent="0.25">
      <c r="A58" s="2" t="s">
        <v>5</v>
      </c>
      <c r="B58" s="3">
        <f>SUM(B51:B57)</f>
        <v>-806237.38000000012</v>
      </c>
    </row>
    <row r="60" spans="1:2" x14ac:dyDescent="0.25">
      <c r="A60" s="2" t="s">
        <v>13</v>
      </c>
      <c r="B60" s="3" t="s">
        <v>0</v>
      </c>
    </row>
    <row r="61" spans="1:2" x14ac:dyDescent="0.25">
      <c r="A61" t="s">
        <v>19</v>
      </c>
    </row>
    <row r="62" spans="1:2" x14ac:dyDescent="0.25">
      <c r="A62" t="s">
        <v>6</v>
      </c>
    </row>
    <row r="63" spans="1:2" x14ac:dyDescent="0.25">
      <c r="A63" t="s">
        <v>9</v>
      </c>
    </row>
    <row r="64" spans="1:2" x14ac:dyDescent="0.25">
      <c r="A64" t="s">
        <v>21</v>
      </c>
      <c r="B64" s="1">
        <f>-178703.6-101.46-23.16-4700.67-3.17</f>
        <v>-183532.06000000003</v>
      </c>
    </row>
    <row r="65" spans="1:2" x14ac:dyDescent="0.25">
      <c r="A65" t="s">
        <v>1</v>
      </c>
      <c r="B65" s="1">
        <f>-195.13-13.22-13.22</f>
        <v>-221.57</v>
      </c>
    </row>
    <row r="66" spans="1:2" x14ac:dyDescent="0.25">
      <c r="A66" t="s">
        <v>2</v>
      </c>
      <c r="B66" s="1">
        <f>-(37149.09+28578.56+16732.03+12955.08+5824+27472.75+184325.24+90893.39+16916.33+26125.8+779.55+116.24+14903.6+25399.96+4536+829.22+920.93+0.3+31.82+700)</f>
        <v>-495189.88999999996</v>
      </c>
    </row>
    <row r="67" spans="1:2" x14ac:dyDescent="0.25">
      <c r="A67" t="s">
        <v>20</v>
      </c>
      <c r="B67" s="1">
        <f>-49-1658-28</f>
        <v>-1735</v>
      </c>
    </row>
    <row r="68" spans="1:2" x14ac:dyDescent="0.25">
      <c r="A68" s="2" t="s">
        <v>5</v>
      </c>
      <c r="B68" s="3">
        <f>SUM(B61:B67)</f>
        <v>-680678.52</v>
      </c>
    </row>
    <row r="70" spans="1:2" x14ac:dyDescent="0.25">
      <c r="A70" s="2" t="s">
        <v>14</v>
      </c>
      <c r="B70" s="3" t="s">
        <v>0</v>
      </c>
    </row>
    <row r="71" spans="1:2" x14ac:dyDescent="0.25">
      <c r="A71" t="s">
        <v>19</v>
      </c>
      <c r="B71" s="1">
        <v>-23</v>
      </c>
    </row>
    <row r="72" spans="1:2" x14ac:dyDescent="0.25">
      <c r="A72" t="s">
        <v>6</v>
      </c>
    </row>
    <row r="73" spans="1:2" x14ac:dyDescent="0.25">
      <c r="A73" t="s">
        <v>9</v>
      </c>
    </row>
    <row r="74" spans="1:2" x14ac:dyDescent="0.25">
      <c r="A74" t="s">
        <v>21</v>
      </c>
      <c r="B74" s="1">
        <f>-3979.27-102.11</f>
        <v>-4081.38</v>
      </c>
    </row>
    <row r="75" spans="1:2" x14ac:dyDescent="0.25">
      <c r="A75" t="s">
        <v>1</v>
      </c>
      <c r="B75" s="1">
        <f>-(1.95+214.48+13.49+13.49)</f>
        <v>-243.41</v>
      </c>
    </row>
    <row r="76" spans="1:2" x14ac:dyDescent="0.25">
      <c r="A76" t="s">
        <v>2</v>
      </c>
      <c r="B76" s="1">
        <f>-(37441.6+25517.5+41881.42+31918.25+17637.28+33503.83+26447.32+12528.6+24.75+63540.45+32302.78+25177.01+60185.61+21380.79+6802.66+1984+880.25+274258.59+5824)</f>
        <v>-719236.69</v>
      </c>
    </row>
    <row r="77" spans="1:2" x14ac:dyDescent="0.25">
      <c r="A77" t="s">
        <v>20</v>
      </c>
      <c r="B77" s="1">
        <f>-800-6.7-245.5</f>
        <v>-1052.2</v>
      </c>
    </row>
    <row r="78" spans="1:2" x14ac:dyDescent="0.25">
      <c r="A78" s="2" t="s">
        <v>5</v>
      </c>
      <c r="B78" s="3">
        <f>SUM(B71:B77)</f>
        <v>-724636.67999999993</v>
      </c>
    </row>
    <row r="80" spans="1:2" x14ac:dyDescent="0.25">
      <c r="A80" s="2" t="s">
        <v>15</v>
      </c>
      <c r="B80" s="3" t="s">
        <v>0</v>
      </c>
    </row>
    <row r="81" spans="1:2" x14ac:dyDescent="0.25">
      <c r="A81" t="s">
        <v>19</v>
      </c>
      <c r="B81" s="1">
        <v>-139</v>
      </c>
    </row>
    <row r="82" spans="1:2" x14ac:dyDescent="0.25">
      <c r="A82" t="s">
        <v>6</v>
      </c>
    </row>
    <row r="83" spans="1:2" x14ac:dyDescent="0.25">
      <c r="A83" t="s">
        <v>9</v>
      </c>
      <c r="B83" s="1">
        <v>-193030.84</v>
      </c>
    </row>
    <row r="84" spans="1:2" x14ac:dyDescent="0.25">
      <c r="A84" t="s">
        <v>21</v>
      </c>
      <c r="B84" s="1">
        <f>-4044.87-447.22-101.5</f>
        <v>-4593.59</v>
      </c>
    </row>
    <row r="85" spans="1:2" x14ac:dyDescent="0.25">
      <c r="A85" t="s">
        <v>1</v>
      </c>
      <c r="B85" s="1">
        <f>-19.62-13.49-231.68-7068.62-13.49-5</f>
        <v>-7351.9</v>
      </c>
    </row>
    <row r="86" spans="1:2" x14ac:dyDescent="0.25">
      <c r="A86" t="s">
        <v>2</v>
      </c>
      <c r="B86" s="1">
        <f>-(7.38+53.25+170.7+431943.35+5427.49+75195.53+7513.96+99500.78+23704.86+10408.44+6315.82+7425.6+12037.15+48159.75+24106.71+14079.12+9880.12+57816.64+600+980+823.68+4283.86)</f>
        <v>-840434.18999999983</v>
      </c>
    </row>
    <row r="87" spans="1:2" x14ac:dyDescent="0.25">
      <c r="A87" t="s">
        <v>20</v>
      </c>
    </row>
    <row r="88" spans="1:2" x14ac:dyDescent="0.25">
      <c r="A88" s="2" t="s">
        <v>5</v>
      </c>
      <c r="B88" s="3">
        <f>SUM(B81:B87)</f>
        <v>-1045549.5199999998</v>
      </c>
    </row>
    <row r="90" spans="1:2" x14ac:dyDescent="0.25">
      <c r="A90" s="2" t="s">
        <v>16</v>
      </c>
      <c r="B90" s="3" t="s">
        <v>0</v>
      </c>
    </row>
    <row r="91" spans="1:2" x14ac:dyDescent="0.25">
      <c r="A91" t="s">
        <v>19</v>
      </c>
    </row>
    <row r="92" spans="1:2" x14ac:dyDescent="0.25">
      <c r="A92" t="s">
        <v>6</v>
      </c>
    </row>
    <row r="93" spans="1:2" x14ac:dyDescent="0.25">
      <c r="A93" t="s">
        <v>9</v>
      </c>
    </row>
    <row r="94" spans="1:2" x14ac:dyDescent="0.25">
      <c r="A94" t="s">
        <v>21</v>
      </c>
      <c r="B94" s="1">
        <f>-2433.23-26.5</f>
        <v>-2459.73</v>
      </c>
    </row>
    <row r="95" spans="1:2" x14ac:dyDescent="0.25">
      <c r="A95" t="s">
        <v>1</v>
      </c>
      <c r="B95" s="1">
        <f>-187.8-13.22-13.22</f>
        <v>-214.24</v>
      </c>
    </row>
    <row r="96" spans="1:2" x14ac:dyDescent="0.25">
      <c r="A96" t="s">
        <v>2</v>
      </c>
      <c r="B96" s="1">
        <f>-(58990.9+48352.51+11342.81+31459.95+4479.9+15521.98+585.98+209624.31+120+2482.5+7425.6+84062.47+52243.15+23744.93+9645+1316.55+3777.14+38049.57+18389.18+877.27+334.41-4283.86)</f>
        <v>-618542.25000000023</v>
      </c>
    </row>
    <row r="97" spans="1:2" x14ac:dyDescent="0.25">
      <c r="A97" t="s">
        <v>20</v>
      </c>
      <c r="B97" s="1">
        <f>-2011-50.5</f>
        <v>-2061.5</v>
      </c>
    </row>
    <row r="98" spans="1:2" x14ac:dyDescent="0.25">
      <c r="A98" s="2" t="s">
        <v>5</v>
      </c>
      <c r="B98" s="3">
        <f>SUM(B91:B97)</f>
        <v>-623277.7200000002</v>
      </c>
    </row>
    <row r="100" spans="1:2" x14ac:dyDescent="0.25">
      <c r="A100" s="2" t="s">
        <v>17</v>
      </c>
      <c r="B100" s="3" t="s">
        <v>0</v>
      </c>
    </row>
    <row r="101" spans="1:2" x14ac:dyDescent="0.25">
      <c r="A101" t="s">
        <v>19</v>
      </c>
    </row>
    <row r="102" spans="1:2" x14ac:dyDescent="0.25">
      <c r="A102" t="s">
        <v>6</v>
      </c>
    </row>
    <row r="103" spans="1:2" x14ac:dyDescent="0.25">
      <c r="A103" t="s">
        <v>9</v>
      </c>
    </row>
    <row r="104" spans="1:2" x14ac:dyDescent="0.25">
      <c r="A104" t="s">
        <v>21</v>
      </c>
      <c r="B104" s="1">
        <f>-206768.4-2445.91-1455.02-26.5</f>
        <v>-210695.83</v>
      </c>
    </row>
    <row r="105" spans="1:2" x14ac:dyDescent="0.25">
      <c r="A105" t="s">
        <v>1</v>
      </c>
      <c r="B105" s="1">
        <f>-214.95-13.49-13.49</f>
        <v>-241.93</v>
      </c>
    </row>
    <row r="106" spans="1:2" x14ac:dyDescent="0.25">
      <c r="A106" t="s">
        <v>2</v>
      </c>
      <c r="B106" s="1">
        <f>-(27.12+625.48+17768.92+21137.57+24708.13+40.16+102.4+61.18+37500+119875+115782.66+57778.99+45579.9+1550.96+7594.98+44659.35+43783.91+4534.7+7425.6+21156.29+36123.18+32439.76+16618.73+80895.5)</f>
        <v>-737770.47</v>
      </c>
    </row>
    <row r="107" spans="1:2" x14ac:dyDescent="0.25">
      <c r="A107" t="s">
        <v>20</v>
      </c>
      <c r="B107" s="1">
        <f>-315-53.5</f>
        <v>-368.5</v>
      </c>
    </row>
    <row r="108" spans="1:2" x14ac:dyDescent="0.25">
      <c r="A108" s="2" t="s">
        <v>5</v>
      </c>
      <c r="B108" s="3">
        <f>SUM(B101:B107)</f>
        <v>-949076.73</v>
      </c>
    </row>
    <row r="110" spans="1:2" x14ac:dyDescent="0.25">
      <c r="A110" s="2" t="s">
        <v>18</v>
      </c>
      <c r="B110" s="3" t="s">
        <v>0</v>
      </c>
    </row>
    <row r="111" spans="1:2" x14ac:dyDescent="0.25">
      <c r="A111" t="s">
        <v>19</v>
      </c>
    </row>
    <row r="112" spans="1:2" x14ac:dyDescent="0.25">
      <c r="A112" t="s">
        <v>6</v>
      </c>
      <c r="B112" s="1">
        <f>-1350-24505-4150.04-2298.3-1950-42558-498</f>
        <v>-77309.34</v>
      </c>
    </row>
    <row r="113" spans="1:2" x14ac:dyDescent="0.25">
      <c r="A113" t="s">
        <v>9</v>
      </c>
      <c r="B113" s="1">
        <v>-193031.89</v>
      </c>
    </row>
    <row r="114" spans="1:2" x14ac:dyDescent="0.25">
      <c r="A114" t="s">
        <v>21</v>
      </c>
      <c r="B114" s="1">
        <f>-2152.67-85.88-26.5</f>
        <v>-2265.0500000000002</v>
      </c>
    </row>
    <row r="115" spans="1:2" x14ac:dyDescent="0.25">
      <c r="A115" t="s">
        <v>1</v>
      </c>
      <c r="B115" s="1">
        <f>-13.22-13.22-7067.98-18.9-258.91-1136.22</f>
        <v>-8508.4499999999989</v>
      </c>
    </row>
    <row r="116" spans="1:2" x14ac:dyDescent="0.25">
      <c r="A116" t="s">
        <v>2</v>
      </c>
      <c r="B116" s="1">
        <f>-(2.13+464.21+44.07+4939.34+1620+5771.52+50634.64+35.43+571.3+2248.68+12625.97+45819.97+3230.76+7425.6+30394.62+12990.65+38233.37+48088.93+66073.56+74523.29+44.41+21641.25+1324.28+17241.54)</f>
        <v>-445989.51999999996</v>
      </c>
    </row>
    <row r="117" spans="1:2" x14ac:dyDescent="0.25">
      <c r="A117" t="s">
        <v>20</v>
      </c>
      <c r="B117" s="1">
        <v>-53.2</v>
      </c>
    </row>
    <row r="118" spans="1:2" x14ac:dyDescent="0.25">
      <c r="A118" s="2" t="s">
        <v>5</v>
      </c>
      <c r="B118" s="3">
        <f>SUM(B111:B117)</f>
        <v>-727157.45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DEFINITIVO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2019-10-18T07:44:32Z</dcterms:modified>
</cp:coreProperties>
</file>